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'Orçamento'!$A$13:$J$72</definedName>
    <definedName name="_xlnm._FilterDatabase" localSheetId="2" hidden="1">'Resumo'!$A$13:$E$14</definedName>
    <definedName name="_xlfn.IFERROR" hidden="1">#NAME?</definedName>
    <definedName name="_xlfn_IFERROR">NA()</definedName>
    <definedName name="_xlnm_Print_Area_1">'Orçamento'!$A$1:$I$63</definedName>
    <definedName name="_xlnm_Print_Area_2">#REF!</definedName>
    <definedName name="_xlnm_Print_Area_3">'Resumo'!$A$1:$E$27</definedName>
    <definedName name="_xlnm_Print_Area_4" localSheetId="1">'Cronograma Mensal'!$A$1:$H$28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'Resumo'!$1:$13</definedName>
    <definedName name="_xlnm.Print_Area" localSheetId="1">'Cronograma Mensal'!$A$1:$H$35</definedName>
    <definedName name="_xlnm.Print_Area" localSheetId="0">'Orçamento'!$A$1:$I$72</definedName>
    <definedName name="_xlnm.Print_Area" localSheetId="2">'Resumo'!$A$1:$E$27</definedName>
    <definedName name="Excel_BuiltIn__FilterDatabase" localSheetId="0">'Orçamento'!#REF!</definedName>
    <definedName name="Excel_BuiltIn_Print_Area" localSheetId="0">'Orçamento'!$A$1:$I$66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'Resumo'!$1:$13</definedName>
    <definedName name="Z_2483EC8A_7597_461B_9CFC_2FA94ACA4DFB_.wvu.FilterData" localSheetId="0" hidden="1">'Orçamento'!$A$13:$I$66</definedName>
    <definedName name="Z_29968698_A86A_456F_9240_BB3FE00129DB__wvu_FilterData" localSheetId="0">'Orçamento'!$A$13:$J$66</definedName>
    <definedName name="Z_30999B9E_2E65_4663_976F_9A54CE05102E__wvu_FilterData" localSheetId="0">'Orçamento'!$A$13:$J$66</definedName>
    <definedName name="Z_30999B9E_2E65_4663_976F_9A54CE05102E__wvu_PrintArea" localSheetId="1">'Cronograma Mensal'!$A$1:$H$34</definedName>
    <definedName name="Z_30999B9E_2E65_4663_976F_9A54CE05102E__wvu_PrintArea" localSheetId="0">'Orçamento'!$A$1:$I$72</definedName>
    <definedName name="Z_30999B9E_2E65_4663_976F_9A54CE05102E__wvu_PrintArea" localSheetId="2">'Resumo'!$A$1:$E$27</definedName>
    <definedName name="Z_30999B9E_2E65_4663_976F_9A54CE05102E__wvu_PrintTitles" localSheetId="0">'Orçamento'!$1:$13</definedName>
    <definedName name="Z_30999B9E_2E65_4663_976F_9A54CE05102E__wvu_PrintTitles" localSheetId="2">'Resumo'!$1:$13</definedName>
    <definedName name="Z_37FA8F07_9D7A_418D_BC30_0AE0C3739A19__wvu_FilterData" localSheetId="0">'Orçamento'!$A$13:$I$63</definedName>
    <definedName name="Z_37FA8F07_9D7A_418D_BC30_0AE0C3739A19__wvu_PrintArea" localSheetId="1">'Cronograma Mensal'!$A$1:$H$34</definedName>
    <definedName name="Z_37FA8F07_9D7A_418D_BC30_0AE0C3739A19__wvu_PrintArea" localSheetId="2">'Resumo'!$A$1:$E$27</definedName>
    <definedName name="Z_37FA8F07_9D7A_418D_BC30_0AE0C3739A19__wvu_PrintTitles" localSheetId="2">'Resumo'!$1:$13</definedName>
    <definedName name="Z_3B8348FD_7A00_44FD_ACF5_E6A19592872E_.wvu.Cols" localSheetId="1" hidden="1">'Cronograma Mensal'!$E:$H</definedName>
    <definedName name="Z_3B8348FD_7A00_44FD_ACF5_E6A19592872E_.wvu.Cols" localSheetId="0" hidden="1">'Orçamento'!$C:$C</definedName>
    <definedName name="Z_3B8348FD_7A00_44FD_ACF5_E6A19592872E_.wvu.FilterData" localSheetId="0" hidden="1">'Orçamento'!$A$13:$I$66</definedName>
    <definedName name="Z_3B8348FD_7A00_44FD_ACF5_E6A19592872E_.wvu.PrintArea" localSheetId="1" hidden="1">'Cronograma Mensal'!$A$1:$H$35</definedName>
    <definedName name="Z_3B8348FD_7A00_44FD_ACF5_E6A19592872E_.wvu.PrintArea" localSheetId="0" hidden="1">'Orçamento'!$A$1:$I$72</definedName>
    <definedName name="Z_3B8348FD_7A00_44FD_ACF5_E6A19592872E_.wvu.PrintArea" localSheetId="2" hidden="1">'Resumo'!$A$1:$E$27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'Resumo'!$1:$13</definedName>
    <definedName name="Z_50160325_FDD6_4995_897D_2F4F0C6430EC__wvu_FilterData" localSheetId="0">'Orçamento'!$A$13:$I$63</definedName>
    <definedName name="Z_50160325_FDD6_4995_897D_2F4F0C6430EC__wvu_PrintArea" localSheetId="1">'Cronograma Mensal'!$A$1:$H$34</definedName>
    <definedName name="Z_50160325_FDD6_4995_897D_2F4F0C6430EC__wvu_PrintArea" localSheetId="0">'Orçamento'!$A$1:$I$72</definedName>
    <definedName name="Z_50160325_FDD6_4995_897D_2F4F0C6430EC__wvu_PrintArea" localSheetId="2">'Resumo'!$A$1:$E$27</definedName>
    <definedName name="Z_50160325_FDD6_4995_897D_2F4F0C6430EC__wvu_PrintTitles" localSheetId="0">'Orçamento'!$1:$13</definedName>
    <definedName name="Z_50160325_FDD6_4995_897D_2F4F0C6430EC__wvu_PrintTitles" localSheetId="2">'Resumo'!$1:$13</definedName>
    <definedName name="Z_51679F6D_52C9_495E_8CE0_A4AA589D4632__wvu_FilterData" localSheetId="0">'Orçamento'!$A$13:$I$63</definedName>
    <definedName name="Z_65A89EDC_E2EF_4E49_9370_82AFDB881213__wvu_FilterData" localSheetId="0">'Orçamento'!$A$13:$I$63</definedName>
    <definedName name="Z_8EC65F00_94CE_4AAC_901F_0F1A78C19FA2__wvu_FilterData" localSheetId="0">'Orçamento'!$A$13:$I$63</definedName>
    <definedName name="Z_B535EED3_096A_4559_AE37_6359A35C71B4_.wvu.Cols" localSheetId="1" hidden="1">'Cronograma Mensal'!$E:$H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'Orçamento'!$A$13:$J$66</definedName>
    <definedName name="Z_B535EED3_096A_4559_AE37_6359A35C71B4_.wvu.PrintArea" localSheetId="1" hidden="1">'Cronograma Mensal'!$A$1:$H$35</definedName>
    <definedName name="Z_B535EED3_096A_4559_AE37_6359A35C71B4_.wvu.PrintArea" localSheetId="0" hidden="1">'Orçamento'!$A$1:$I$72</definedName>
    <definedName name="Z_B535EED3_096A_4559_AE37_6359A35C71B4_.wvu.PrintArea" localSheetId="2" hidden="1">'Resumo'!$A$1:$E$27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'Resumo'!$1:$13</definedName>
    <definedName name="Z_CC09A366_C6A3_4857_97A0_64EABF22978D__wvu_FilterData" localSheetId="0">'Orçamento'!$A$13:$J$66</definedName>
    <definedName name="Z_CE6D2F78_279A_48FF_B90B_4CA40BF0D3DA__wvu_FilterData" localSheetId="0">'Orçamento'!$A$13:$J$66</definedName>
    <definedName name="Z_CE6D2F78_279A_48FF_B90B_4CA40BF0D3DA__wvu_PrintArea" localSheetId="1">'Cronograma Mensal'!$A$1:$H$34</definedName>
    <definedName name="Z_CE6D2F78_279A_48FF_B90B_4CA40BF0D3DA__wvu_PrintArea" localSheetId="0">'Orçamento'!$A$1:$I$72</definedName>
    <definedName name="Z_CE6D2F78_279A_48FF_B90B_4CA40BF0D3DA__wvu_PrintArea" localSheetId="2">'Resumo'!$A$1:$E$27</definedName>
    <definedName name="Z_CE6D2F78_279A_48FF_B90B_4CA40BF0D3DA__wvu_PrintTitles" localSheetId="0">'Orçamento'!$1:$13</definedName>
    <definedName name="Z_CE6D2F78_279A_48FF_B90B_4CA40BF0D3DA__wvu_PrintTitles" localSheetId="2">'Resumo'!$1:$13</definedName>
  </definedNames>
  <calcPr fullCalcOnLoad="1"/>
</workbook>
</file>

<file path=xl/sharedStrings.xml><?xml version="1.0" encoding="utf-8"?>
<sst xmlns="http://schemas.openxmlformats.org/spreadsheetml/2006/main" count="222" uniqueCount="141">
  <si>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</si>
  <si>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</si>
  <si>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</si>
  <si>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</si>
  <si>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</si>
  <si>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</si>
  <si>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</si>
  <si>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</si>
  <si>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</si>
  <si>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</si>
  <si>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</si>
  <si>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</si>
  <si>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</si>
  <si>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</si>
  <si>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</si>
  <si>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</si>
  <si>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</si>
  <si>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01.01.03</t>
  </si>
  <si>
    <t>01.02</t>
  </si>
  <si>
    <t>01.02.01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</si>
  <si>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</si>
  <si>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</si>
  <si>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</si>
  <si>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</si>
  <si>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</si>
  <si>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</si>
  <si>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</si>
  <si>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</si>
  <si>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</si>
  <si>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01.06</t>
  </si>
  <si>
    <t>02.01.180</t>
  </si>
  <si>
    <t>02.02.140</t>
  </si>
  <si>
    <t>02.02.150</t>
  </si>
  <si>
    <t>02.03.120</t>
  </si>
  <si>
    <t>02.06.040</t>
  </si>
  <si>
    <t>08.01.080</t>
  </si>
  <si>
    <t>BDI</t>
  </si>
  <si>
    <t>ADMINISTRAÇÃO LOCAL</t>
  </si>
  <si>
    <t>01.03</t>
  </si>
  <si>
    <t>01.03.01</t>
  </si>
  <si>
    <t>01.03.02</t>
  </si>
  <si>
    <t>01.03.03</t>
  </si>
  <si>
    <t>Descrição dos Serviços</t>
  </si>
  <si>
    <t xml:space="preserve">Custo un. </t>
  </si>
  <si>
    <t>TOTAL GERAL</t>
  </si>
  <si>
    <t>VALOR TOTAL (sem BDI)</t>
  </si>
  <si>
    <t>VALOR TOTAL (com BDI)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</si>
  <si>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</si>
  <si>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</si>
  <si>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SERVIÇOS PRELIMINARES</t>
  </si>
  <si>
    <t>01.04</t>
  </si>
  <si>
    <t>01.04.01</t>
  </si>
  <si>
    <t>01.04.02</t>
  </si>
  <si>
    <t>01.05</t>
  </si>
  <si>
    <t>01.05.01</t>
  </si>
  <si>
    <t>01.05.02</t>
  </si>
  <si>
    <t>CONSTRUÇÃO</t>
  </si>
  <si>
    <t>01.01.04</t>
  </si>
  <si>
    <t>01.01.05</t>
  </si>
  <si>
    <t>01.02.02</t>
  </si>
  <si>
    <t>01.02.03</t>
  </si>
  <si>
    <t>01.02.04</t>
  </si>
  <si>
    <t>01.02.05</t>
  </si>
  <si>
    <t>01.02.06</t>
  </si>
  <si>
    <t>CONTENÇÃO - SOLO GRAMPEADO COM REVESTIMENTO VERDE</t>
  </si>
  <si>
    <t>SARJETA TRIANGULAR EM CONCRETO - PÉ</t>
  </si>
  <si>
    <t>01.04.03</t>
  </si>
  <si>
    <t>01.05.03</t>
  </si>
  <si>
    <t>SARJETA TRIANGULAR EM CONCRETO - DIVISA (FACE LESTE / NORDESTE)</t>
  </si>
  <si>
    <t>01.06.01</t>
  </si>
  <si>
    <t>01.07</t>
  </si>
  <si>
    <t>01.07.01</t>
  </si>
  <si>
    <t>01.08</t>
  </si>
  <si>
    <t>01.08.01</t>
  </si>
  <si>
    <t>MEIO - FIO E SARJETA</t>
  </si>
  <si>
    <t>LIMPEZA FINAL DA OBRA</t>
  </si>
  <si>
    <t>DRENAGEM SUPERFICIAL - SARJETA TRIANGULAR EM CONCRETO - CRISTA</t>
  </si>
  <si>
    <t>Aplicação de geotextil não-tecido agulhado RT 14</t>
  </si>
  <si>
    <t>m2</t>
  </si>
  <si>
    <t>Proteção de taludes rochosos com telas metálicas de dupla torção com liga em 95% ZN e 5% AL - malha de 8 x 10 cm - fornecimento e instalação</t>
  </si>
  <si>
    <t>Recuperação ambiental de pedreiras ou áreas degradadas com biomanta vegetal biodegradável</t>
  </si>
  <si>
    <t>Hidrossemeadura</t>
  </si>
  <si>
    <t>Siurb (Infra)-Jan/21</t>
  </si>
  <si>
    <t>Sicro-Jan/21</t>
  </si>
  <si>
    <t>CDHU-181</t>
  </si>
  <si>
    <t>01.08.02</t>
  </si>
  <si>
    <t>01.09</t>
  </si>
  <si>
    <t>01.09.01</t>
  </si>
  <si>
    <t>Sinapi-Maio/21</t>
  </si>
  <si>
    <t>SINAPI (Maio-2021) / Siurb (infra) - (Jan-2021) / SICRO (Jan-2021) / CDHU - 181</t>
  </si>
  <si>
    <t>SARJETA TRIANGULAR EM CONCRETO - CRISTA</t>
  </si>
  <si>
    <t>01.06.02</t>
  </si>
  <si>
    <t>01.06.03</t>
  </si>
  <si>
    <t>01.09.02</t>
  </si>
  <si>
    <t>01.09.03</t>
  </si>
  <si>
    <t>01.09.04</t>
  </si>
  <si>
    <t>01.09.05</t>
  </si>
  <si>
    <t>01.09.06</t>
  </si>
  <si>
    <t>01.09.07</t>
  </si>
  <si>
    <t>01.09.08</t>
  </si>
  <si>
    <t>01.10</t>
  </si>
  <si>
    <t>01.10.01</t>
  </si>
  <si>
    <t>01.09.09</t>
  </si>
  <si>
    <t>01.09.10</t>
  </si>
  <si>
    <t>100200.</t>
  </si>
  <si>
    <t>01.01.06</t>
  </si>
  <si>
    <t xml:space="preserve">CANTEIRO DE OBRA </t>
  </si>
  <si>
    <t>Rua Arnaldo Sérgio Cordeiro das Neves, Itapevi - SP</t>
  </si>
  <si>
    <t>RUA ARNALDO SÉRGIO CORDEIRO DAS NEVES - CONTENÇÃO</t>
  </si>
  <si>
    <t>Limpeza Manual De Vegetação Em Terreno Com Enxada.Af_05/2018</t>
  </si>
  <si>
    <t>Limpeza Mecanizada De Camada Vegetal, Vegetação E Pequenas Árvores (Diâmetro De Tronco Menor Que 0,20 M), Com Trator De Esteiras.Af_05/2018</t>
  </si>
  <si>
    <t>Remoção De Terra Além Do Primeiro Km</t>
  </si>
  <si>
    <t>m3xkm</t>
  </si>
  <si>
    <t>Regularização De Superfícies Com Motoniveladora. Af_11/2019</t>
  </si>
  <si>
    <t>Contrapiso Em Argamassa Traço 1:4 (Cimento E Areia), Preparo Manual, Aplicado Em Áreas Molhadas Sobre Laje, Aderido, Espessura 3Cm. Af_06/2014</t>
  </si>
  <si>
    <t>Placa De Obra Em Chapa De Aço Galvanizado</t>
  </si>
  <si>
    <t>Execução De Grampo Para Solo Grampeado Com Comprimento Maior Que 10 M, Diâmetro De 10 Cm, Perfuração Com Equipamento Manual E Armadura Com Diâmetro De 16 Mm. Af_05/2016</t>
  </si>
  <si>
    <t>m</t>
  </si>
  <si>
    <t>Fornecimento E Assentamento De Tubo De Pead Corrugado E Perfuradopara Drenagem - Diâmetro 3,0" (Em Acordo Com As Normas Dnit 093/06, Nbr 15073 E Nbr 14692)</t>
  </si>
  <si>
    <t>Escavação Manual De Vala Com Profundidade Menor Ou Igual A 1,30 M. Af_02/2021</t>
  </si>
  <si>
    <t>m3</t>
  </si>
  <si>
    <t>Lastro Com Material Granular (Areia Média), Aplicado Em Pisos Ou Lajes Sobre Solo, Espessura De *10 Cm*. Af_07/2019</t>
  </si>
  <si>
    <t>Fornecimento  E Aplicação De Concreto Usinado Fck=25Mpa  -Bombeado</t>
  </si>
  <si>
    <t>Guia (Meio-Fio) E Sarjeta Conjugados De Concreto, Moldada  In Loco  Em Trecho Reto Com Extrusora, 60 Cm Base (15 Cm Base Da Guia + 45 Cm Base Da Sarjeta) X 26 Cm Altura. Af_06/2016</t>
  </si>
  <si>
    <t>Engenheiro Civil De Obra Pleno Com Encargos Complementares</t>
  </si>
  <si>
    <t>mes</t>
  </si>
  <si>
    <t>Encarregado Geral De Obras Com Encargos Complementares</t>
  </si>
  <si>
    <t>Locação De Container Tipo Sanitário Com 2 Vasos Sanitários, 2 Lavatórios, 2 Mictórios E 4 Pontos Para Chuveiro - Área Mínima De 13,80 M²</t>
  </si>
  <si>
    <t>unmes</t>
  </si>
  <si>
    <t>Locação De Container Tipo Depósito - Área Mínima De 13,80 M²</t>
  </si>
  <si>
    <t>Banheiro Químico Modelo Standard, Com Manutenção Conforme Exigências Da Cetesb</t>
  </si>
  <si>
    <t>Execução De Reservatório Elevado De Água (1000 Litros) Em Canteiro De Obra, Apoiado Em Estrutura De Madeira. Af_02/2016</t>
  </si>
  <si>
    <t>un</t>
  </si>
  <si>
    <t>Tapume Fixo Para Fechamento De Áreas, Com Portão</t>
  </si>
  <si>
    <t>Andaimes Metálicos - Fornecimento</t>
  </si>
  <si>
    <t>m3xmes</t>
  </si>
  <si>
    <t>Andaimes Metálicos - Montagem E Desmontagem</t>
  </si>
  <si>
    <t>Plataforma De Madeira A Serem Armadas Sobre Andaimes Metálicos</t>
  </si>
  <si>
    <t>Locação De Plataforma Elevatória Articulada, Com Altura Aproximada De 20 M, Capacidade De Carga De 227 Kg, Diesel</t>
  </si>
  <si>
    <t>Escoramento De Solo Especial</t>
  </si>
  <si>
    <t>XX,XX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</si>
</sst>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* #,##0.00\ ;* \(#,##0.00\);* \-#\ ;@\ "/>
    <numFmt numFmtId="174" formatCode="0.0000"/>
    <numFmt numFmtId="175" formatCode="_(* #,##0.00_);_(* \(#,##0.00\);_(* \-??_);_(@_)"/>
    <numFmt numFmtId="176" formatCode="00"/>
    <numFmt numFmtId="177" formatCode="_-* #,##0.00_-;\-* #,##0.00_-;_-* \-??_-;_-@_-"/>
    <numFmt numFmtId="178" formatCode="&quot;R$ &quot;#,##0.00"/>
    <numFmt numFmtId="179" formatCode="_-&quot;R$ &quot;* #,##0.00_-;&quot;-R$ &quot;* #,##0.00_-;_-&quot;R$ &quot;* \-??_-;_-@_-"/>
    <numFmt numFmtId="180" formatCode="00\-00\-00"/>
    <numFmt numFmtId="181" formatCode="&quot;Mês&quot;\ ##"/>
    <numFmt numFmtId="182" formatCode="_-* #,##0.0000_-;\-* #,##0.0000_-;_-* &quot;-&quot;??_-;_-@_-"/>
    <numFmt numFmtId="183" formatCode="&quot; R$ &quot;* #,##0.00\ &quot;/ m2&quot;"/>
    <numFmt numFmtId="184" formatCode="##,##0.00\ &quot;m2&quot;"/>
    <numFmt numFmtId="185" formatCode="&quot;R$&quot;\ #,##0.00"/>
    <numFmt numFmtId="186" formatCode="&quot;R$ &quot;#,##0.00\ &quot;/ m2&quot;"/>
    <numFmt numFmtId="187" formatCode="&quot; R$ &quot;#,##0.00\ &quot;/ m2&quot;"/>
    <numFmt numFmtId="188" formatCode="&quot;MÊS&quot;\ ##"/>
    <numFmt numFmtId="189" formatCode="_(&quot;R$ &quot;#,##0.00_);_(&quot;R$ &quot;\(#,##0.00\);_(&quot;R$ &quot;\ \-??_);_(@_)"/>
    <numFmt numFmtId="190" formatCode="[$-416]dddd\,\ d&quot; de &quot;mmmm&quot; de &quot;yyyy"/>
    <numFmt numFmtId="191" formatCode="00.00.00"/>
    <numFmt numFmtId="192" formatCode="#,##0.00\ &quot;m2&quot;"/>
    <numFmt numFmtId="193" formatCode="&quot;R$ &quot;* #,##0.00\ &quot;/&quot;\ &quot;m2&quot;"/>
    <numFmt numFmtId="194" formatCode="0.000"/>
    <numFmt numFmtId="195" formatCode="0.00_)"/>
    <numFmt numFmtId="196" formatCode="_-#,##0.00_-;\-#,##0.00_-;_-&quot;-&quot;??_-;_-@_-"/>
    <numFmt numFmtId="197" formatCode="@&quot; (R$)&quot;"/>
    <numFmt numFmtId="198" formatCode="_-#,##0.00_-;\-#,##0.00_-;_-\ &quot;-&quot;??_-;_-@_-"/>
    <numFmt numFmtId="199" formatCode="&quot;( &quot;0.00%&quot; )&quot;"/>
    <numFmt numFmtId="200" formatCode="dd\ &quot;de&quot;\ mmmm\ &quot;de&quot;\ yyyy"/>
    <numFmt numFmtId="201" formatCode="General;General;"/>
    <numFmt numFmtId="202" formatCode="[$-F800]dddd\,\ mmmm\ dd\,\ yyyy"/>
    <numFmt numFmtId="203" formatCode="#,##0.0000"/>
    <numFmt numFmtId="204" formatCode="_(* #,##0.000_);_(* \(#,##0.000\);_(* \-??_);_(@_)"/>
    <numFmt numFmtId="205" formatCode="0,000.00&quot; m2&quot;"/>
    <numFmt numFmtId="206" formatCode="_(* #,##0.0_);_(* \(#,##0.0\);_(* &quot;-&quot;??_);_(@_)"/>
    <numFmt numFmtId="207" formatCode="&quot; R$ &quot;* #,##0.00\ ;&quot; R$ &quot;* \(#,##0.00\);&quot; R$ &quot;* \-#\ ;@\ "/>
    <numFmt numFmtId="208" formatCode="&quot;R$&quot;\ #,##0.00;[Red]&quot;R$&quot;\ #,##0.00"/>
    <numFmt numFmtId="209" formatCode="0_ ;\-0\ "/>
    <numFmt numFmtId="210" formatCode="0.00000"/>
  </numFmts>
  <fonts count="7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207" fontId="0" fillId="0" borderId="0">
      <alignment/>
      <protection/>
    </xf>
    <xf numFmtId="172" fontId="0" fillId="0" borderId="0">
      <alignment/>
      <protection/>
    </xf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0" fillId="0" borderId="0">
      <alignment/>
      <protection/>
    </xf>
    <xf numFmtId="207" fontId="0" fillId="0" borderId="0">
      <alignment/>
      <protection/>
    </xf>
    <xf numFmtId="172" fontId="0" fillId="0" borderId="0">
      <alignment/>
      <protection/>
    </xf>
    <xf numFmtId="44" fontId="55" fillId="0" borderId="0" applyFont="0" applyFill="0" applyBorder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9" fillId="0" borderId="0" applyFont="0" applyFill="0" applyBorder="0" applyAlignment="0" applyProtection="0"/>
    <xf numFmtId="9" fontId="0" fillId="0" borderId="0">
      <alignment/>
      <protection/>
    </xf>
    <xf numFmtId="0" fontId="57" fillId="21" borderId="5" applyNumberFormat="0" applyAlignment="0" applyProtection="0"/>
    <xf numFmtId="175" fontId="0" fillId="0" borderId="0">
      <alignment/>
      <protection/>
    </xf>
    <xf numFmtId="41" fontId="0" fillId="0" borderId="0" applyFill="0" applyBorder="0" applyAlignment="0" applyProtection="0"/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1" fontId="19" fillId="0" borderId="0" applyFont="0" applyFill="0" applyBorder="0" applyAlignment="0" applyProtection="0"/>
    <xf numFmtId="175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175" fontId="0" fillId="0" borderId="0">
      <alignment/>
      <protection/>
    </xf>
  </cellStyleXfs>
  <cellXfs count="280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172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65" fillId="34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9" fillId="0" borderId="0" xfId="45" applyFont="1" applyFill="1" applyBorder="1" applyAlignment="1" applyProtection="1">
      <alignment horizontal="center" vertical="center"/>
      <protection locked="0"/>
    </xf>
    <xf numFmtId="0" fontId="66" fillId="0" borderId="0" xfId="45" applyFont="1" applyFill="1" applyBorder="1" applyAlignment="1" applyProtection="1">
      <alignment vertical="center"/>
      <protection locked="0"/>
    </xf>
    <xf numFmtId="10" fontId="10" fillId="35" borderId="14" xfId="45" applyNumberFormat="1" applyFont="1" applyFill="1" applyBorder="1" applyAlignment="1" applyProtection="1">
      <alignment horizontal="left" vertical="center"/>
      <protection locked="0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18" fillId="36" borderId="16" xfId="45" applyFont="1" applyFill="1" applyBorder="1" applyAlignment="1" applyProtection="1">
      <alignment horizontal="center" vertical="center"/>
      <protection locked="0"/>
    </xf>
    <xf numFmtId="174" fontId="5" fillId="36" borderId="17" xfId="45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hidden="1"/>
    </xf>
    <xf numFmtId="180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18" xfId="45" applyFont="1" applyBorder="1" applyAlignment="1" applyProtection="1">
      <alignment horizontal="center" vertical="center"/>
      <protection locked="0"/>
    </xf>
    <xf numFmtId="0" fontId="0" fillId="0" borderId="19" xfId="45" applyFont="1" applyBorder="1" applyAlignment="1" applyProtection="1">
      <alignment vertical="center"/>
      <protection locked="0"/>
    </xf>
    <xf numFmtId="0" fontId="0" fillId="0" borderId="19" xfId="45" applyFont="1" applyFill="1" applyBorder="1" applyAlignment="1" applyProtection="1">
      <alignment horizontal="center" vertical="center"/>
      <protection locked="0"/>
    </xf>
    <xf numFmtId="0" fontId="0" fillId="0" borderId="2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10" fontId="65" fillId="37" borderId="22" xfId="102" applyNumberFormat="1" applyFont="1" applyFill="1" applyBorder="1" applyAlignment="1" applyProtection="1">
      <alignment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0" borderId="2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8" fillId="0" borderId="0" xfId="45" applyFont="1" applyBorder="1" applyAlignment="1" applyProtection="1">
      <alignment horizontal="left"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74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0" fillId="33" borderId="0" xfId="45" applyFont="1" applyFill="1" applyBorder="1" applyAlignment="1" applyProtection="1">
      <alignment vertical="center"/>
      <protection hidden="1"/>
    </xf>
    <xf numFmtId="0" fontId="4" fillId="0" borderId="20" xfId="45" applyFont="1" applyBorder="1" applyAlignment="1" applyProtection="1">
      <alignment horizontal="left" vertical="center"/>
      <protection hidden="1"/>
    </xf>
    <xf numFmtId="0" fontId="8" fillId="0" borderId="0" xfId="45" applyFont="1" applyFill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left" vertical="center" wrapText="1"/>
      <protection hidden="1"/>
    </xf>
    <xf numFmtId="0" fontId="4" fillId="0" borderId="21" xfId="45" applyFont="1" applyBorder="1" applyAlignment="1" applyProtection="1">
      <alignment horizontal="center" vertical="center" wrapText="1"/>
      <protection hidden="1"/>
    </xf>
    <xf numFmtId="0" fontId="4" fillId="0" borderId="2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84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2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8" fillId="0" borderId="0" xfId="45" applyFont="1" applyFill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/>
      <protection hidden="1"/>
    </xf>
    <xf numFmtId="4" fontId="8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85" fontId="4" fillId="0" borderId="0" xfId="45" applyNumberFormat="1" applyFont="1" applyBorder="1" applyAlignment="1" applyProtection="1">
      <alignment horizontal="center" vertical="center" wrapText="1"/>
      <protection hidden="1"/>
    </xf>
    <xf numFmtId="172" fontId="4" fillId="0" borderId="21" xfId="49" applyFont="1" applyFill="1" applyBorder="1" applyAlignment="1" applyProtection="1">
      <alignment horizontal="center" vertical="center" wrapText="1"/>
      <protection hidden="1"/>
    </xf>
    <xf numFmtId="0" fontId="4" fillId="0" borderId="20" xfId="45" applyFont="1" applyBorder="1" applyAlignment="1" applyProtection="1">
      <alignment horizontal="left" vertical="center" wrapText="1"/>
      <protection hidden="1"/>
    </xf>
    <xf numFmtId="172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vertical="center"/>
      <protection hidden="1"/>
    </xf>
    <xf numFmtId="0" fontId="6" fillId="0" borderId="24" xfId="45" applyFont="1" applyFill="1" applyBorder="1" applyAlignment="1" applyProtection="1">
      <alignment vertical="center"/>
      <protection hidden="1"/>
    </xf>
    <xf numFmtId="0" fontId="8" fillId="0" borderId="24" xfId="45" applyFont="1" applyFill="1" applyBorder="1" applyAlignment="1" applyProtection="1">
      <alignment vertical="center"/>
      <protection hidden="1"/>
    </xf>
    <xf numFmtId="186" fontId="4" fillId="0" borderId="24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45" applyFont="1" applyFill="1" applyBorder="1" applyAlignment="1" applyProtection="1">
      <alignment vertical="center"/>
      <protection hidden="1"/>
    </xf>
    <xf numFmtId="10" fontId="0" fillId="33" borderId="0" xfId="45" applyNumberFormat="1" applyFont="1" applyFill="1" applyBorder="1" applyAlignment="1" applyProtection="1">
      <alignment vertical="center"/>
      <protection hidden="1"/>
    </xf>
    <xf numFmtId="0" fontId="0" fillId="0" borderId="20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45" applyFont="1" applyBorder="1" applyAlignment="1" applyProtection="1">
      <alignment horizontal="center" vertical="center" wrapText="1"/>
      <protection hidden="1"/>
    </xf>
    <xf numFmtId="0" fontId="0" fillId="35" borderId="14" xfId="45" applyFont="1" applyFill="1" applyBorder="1" applyAlignment="1" applyProtection="1">
      <alignment horizontal="left" vertical="center"/>
      <protection hidden="1"/>
    </xf>
    <xf numFmtId="0" fontId="65" fillId="34" borderId="26" xfId="45" applyFont="1" applyFill="1" applyBorder="1" applyAlignment="1" applyProtection="1">
      <alignment horizontal="center" vertical="center" wrapText="1"/>
      <protection hidden="1"/>
    </xf>
    <xf numFmtId="0" fontId="65" fillId="34" borderId="27" xfId="45" applyFont="1" applyFill="1" applyBorder="1" applyAlignment="1" applyProtection="1">
      <alignment horizontal="left" vertical="center" wrapText="1"/>
      <protection hidden="1"/>
    </xf>
    <xf numFmtId="0" fontId="65" fillId="34" borderId="28" xfId="45" applyFont="1" applyFill="1" applyBorder="1" applyAlignment="1" applyProtection="1">
      <alignment horizontal="center" vertical="center" wrapText="1"/>
      <protection hidden="1"/>
    </xf>
    <xf numFmtId="4" fontId="65" fillId="37" borderId="27" xfId="45" applyNumberFormat="1" applyFont="1" applyFill="1" applyBorder="1" applyAlignment="1" applyProtection="1">
      <alignment horizontal="center" vertical="center" wrapText="1"/>
      <protection hidden="1"/>
    </xf>
    <xf numFmtId="4" fontId="65" fillId="34" borderId="28" xfId="45" applyNumberFormat="1" applyFont="1" applyFill="1" applyBorder="1" applyAlignment="1" applyProtection="1">
      <alignment horizontal="center" vertical="center" wrapText="1"/>
      <protection hidden="1"/>
    </xf>
    <xf numFmtId="172" fontId="65" fillId="34" borderId="28" xfId="49" applyFont="1" applyFill="1" applyBorder="1" applyAlignment="1" applyProtection="1">
      <alignment horizontal="center" vertical="center" wrapText="1"/>
      <protection hidden="1"/>
    </xf>
    <xf numFmtId="174" fontId="65" fillId="34" borderId="29" xfId="45" applyNumberFormat="1" applyFont="1" applyFill="1" applyBorder="1" applyAlignment="1" applyProtection="1">
      <alignment horizontal="center" vertical="center" wrapText="1"/>
      <protection hidden="1"/>
    </xf>
    <xf numFmtId="0" fontId="3" fillId="35" borderId="14" xfId="45" applyFont="1" applyFill="1" applyBorder="1" applyAlignment="1" applyProtection="1">
      <alignment horizontal="left" vertical="center"/>
      <protection hidden="1"/>
    </xf>
    <xf numFmtId="176" fontId="8" fillId="38" borderId="30" xfId="45" applyNumberFormat="1" applyFont="1" applyFill="1" applyBorder="1" applyAlignment="1" applyProtection="1">
      <alignment horizontal="center" vertical="center" wrapText="1"/>
      <protection hidden="1"/>
    </xf>
    <xf numFmtId="0" fontId="8" fillId="39" borderId="30" xfId="45" applyFont="1" applyFill="1" applyBorder="1" applyAlignment="1" applyProtection="1">
      <alignment horizontal="left" vertical="center" wrapText="1"/>
      <protection hidden="1"/>
    </xf>
    <xf numFmtId="172" fontId="8" fillId="39" borderId="30" xfId="45" applyNumberFormat="1" applyFont="1" applyFill="1" applyBorder="1" applyAlignment="1" applyProtection="1">
      <alignment horizontal="centerContinuous" vertical="center" wrapText="1"/>
      <protection hidden="1"/>
    </xf>
    <xf numFmtId="172" fontId="8" fillId="39" borderId="30" xfId="49" applyFont="1" applyFill="1" applyBorder="1" applyAlignment="1" applyProtection="1">
      <alignment horizontal="centerContinuous" vertical="center" wrapText="1"/>
      <protection hidden="1"/>
    </xf>
    <xf numFmtId="10" fontId="8" fillId="39" borderId="31" xfId="102" applyNumberFormat="1" applyFont="1" applyFill="1" applyBorder="1" applyAlignment="1" applyProtection="1">
      <alignment horizontal="center" vertical="center" wrapText="1"/>
      <protection hidden="1"/>
    </xf>
    <xf numFmtId="10" fontId="17" fillId="35" borderId="14" xfId="45" applyNumberFormat="1" applyFont="1" applyFill="1" applyBorder="1" applyAlignment="1" applyProtection="1">
      <alignment horizontal="left" vertical="center"/>
      <protection hidden="1"/>
    </xf>
    <xf numFmtId="0" fontId="3" fillId="0" borderId="32" xfId="45" applyFont="1" applyFill="1" applyBorder="1" applyAlignment="1" applyProtection="1">
      <alignment horizontal="center" vertical="center" wrapText="1"/>
      <protection hidden="1"/>
    </xf>
    <xf numFmtId="0" fontId="3" fillId="0" borderId="32" xfId="45" applyFont="1" applyBorder="1" applyAlignment="1" applyProtection="1">
      <alignment horizontal="left" vertical="center" wrapText="1"/>
      <protection hidden="1"/>
    </xf>
    <xf numFmtId="172" fontId="3" fillId="0" borderId="32" xfId="49" applyFont="1" applyFill="1" applyBorder="1" applyAlignment="1" applyProtection="1">
      <alignment horizontal="centerContinuous" vertical="center"/>
      <protection hidden="1"/>
    </xf>
    <xf numFmtId="10" fontId="3" fillId="0" borderId="33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99" applyNumberFormat="1" applyFont="1" applyFill="1" applyBorder="1" applyAlignment="1" applyProtection="1">
      <alignment horizontal="center" vertical="center"/>
      <protection hidden="1"/>
    </xf>
    <xf numFmtId="10" fontId="0" fillId="0" borderId="34" xfId="102" applyNumberFormat="1" applyFont="1" applyFill="1" applyBorder="1" applyAlignment="1" applyProtection="1">
      <alignment horizontal="center" vertical="center"/>
      <protection hidden="1"/>
    </xf>
    <xf numFmtId="4" fontId="0" fillId="0" borderId="15" xfId="99" applyNumberFormat="1" applyFont="1" applyFill="1" applyBorder="1" applyAlignment="1" applyProtection="1">
      <alignment horizontal="center" vertical="center"/>
      <protection hidden="1"/>
    </xf>
    <xf numFmtId="4" fontId="0" fillId="0" borderId="15" xfId="99" applyNumberFormat="1" applyFont="1" applyFill="1" applyBorder="1" applyAlignment="1" applyProtection="1">
      <alignment horizontal="center" vertical="center"/>
      <protection hidden="1"/>
    </xf>
    <xf numFmtId="0" fontId="3" fillId="0" borderId="35" xfId="45" applyFont="1" applyFill="1" applyBorder="1" applyAlignment="1" applyProtection="1">
      <alignment horizontal="center" vertical="center" wrapText="1"/>
      <protection hidden="1"/>
    </xf>
    <xf numFmtId="172" fontId="3" fillId="33" borderId="35" xfId="49" applyFont="1" applyFill="1" applyBorder="1" applyAlignment="1" applyProtection="1">
      <alignment horizontal="left" vertical="center" wrapText="1"/>
      <protection hidden="1"/>
    </xf>
    <xf numFmtId="172" fontId="3" fillId="0" borderId="35" xfId="49" applyFont="1" applyFill="1" applyBorder="1" applyAlignment="1" applyProtection="1">
      <alignment horizontal="centerContinuous" vertical="center"/>
      <protection hidden="1"/>
    </xf>
    <xf numFmtId="10" fontId="3" fillId="0" borderId="36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3" fillId="0" borderId="35" xfId="45" applyFont="1" applyBorder="1" applyAlignment="1" applyProtection="1">
      <alignment horizontal="left" vertical="center" wrapText="1"/>
      <protection hidden="1"/>
    </xf>
    <xf numFmtId="2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65" fillId="34" borderId="37" xfId="45" applyFont="1" applyFill="1" applyBorder="1" applyAlignment="1" applyProtection="1">
      <alignment vertical="center"/>
      <protection hidden="1"/>
    </xf>
    <xf numFmtId="0" fontId="65" fillId="34" borderId="38" xfId="45" applyFont="1" applyFill="1" applyBorder="1" applyAlignment="1" applyProtection="1">
      <alignment vertical="center"/>
      <protection hidden="1"/>
    </xf>
    <xf numFmtId="0" fontId="65" fillId="34" borderId="30" xfId="45" applyFont="1" applyFill="1" applyBorder="1" applyAlignment="1" applyProtection="1">
      <alignment horizontal="left" vertical="center"/>
      <protection hidden="1"/>
    </xf>
    <xf numFmtId="0" fontId="65" fillId="34" borderId="30" xfId="45" applyFont="1" applyFill="1" applyBorder="1" applyAlignment="1" applyProtection="1">
      <alignment horizontal="center" vertical="center"/>
      <protection hidden="1"/>
    </xf>
    <xf numFmtId="4" fontId="65" fillId="37" borderId="22" xfId="45" applyNumberFormat="1" applyFont="1" applyFill="1" applyBorder="1" applyAlignment="1" applyProtection="1">
      <alignment horizontal="center" vertical="center"/>
      <protection hidden="1"/>
    </xf>
    <xf numFmtId="9" fontId="66" fillId="34" borderId="31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5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2" fillId="0" borderId="0" xfId="45" applyFont="1" applyFill="1" applyAlignment="1" applyProtection="1">
      <alignment horizontal="centerContinuous" vertical="center" wrapText="1"/>
      <protection hidden="1"/>
    </xf>
    <xf numFmtId="4" fontId="12" fillId="0" borderId="0" xfId="45" applyNumberFormat="1" applyFont="1" applyFill="1" applyAlignment="1" applyProtection="1">
      <alignment horizontal="centerContinuous" vertical="center" wrapText="1"/>
      <protection hidden="1"/>
    </xf>
    <xf numFmtId="0" fontId="12" fillId="0" borderId="0" xfId="45" applyFont="1" applyAlignment="1" applyProtection="1">
      <alignment horizontal="right" vertical="center"/>
      <protection hidden="1"/>
    </xf>
    <xf numFmtId="10" fontId="12" fillId="0" borderId="0" xfId="45" applyNumberFormat="1" applyFont="1" applyAlignment="1" applyProtection="1">
      <alignment horizontal="center" vertical="center"/>
      <protection hidden="1"/>
    </xf>
    <xf numFmtId="10" fontId="10" fillId="35" borderId="14" xfId="45" applyNumberFormat="1" applyFont="1" applyFill="1" applyBorder="1" applyAlignment="1" applyProtection="1">
      <alignment horizontal="left" vertical="center"/>
      <protection hidden="1"/>
    </xf>
    <xf numFmtId="0" fontId="2" fillId="0" borderId="19" xfId="45" applyFont="1" applyBorder="1" applyAlignment="1" applyProtection="1">
      <alignment vertical="center"/>
      <protection locked="0"/>
    </xf>
    <xf numFmtId="0" fontId="2" fillId="0" borderId="39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21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21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7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0" xfId="68" applyNumberFormat="1" applyFill="1" applyBorder="1" applyAlignment="1" applyProtection="1">
      <alignment horizontal="center" vertical="center"/>
      <protection locked="0"/>
    </xf>
    <xf numFmtId="10" fontId="0" fillId="0" borderId="41" xfId="68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9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18" xfId="45" applyFont="1" applyBorder="1" applyAlignment="1" applyProtection="1">
      <alignment vertical="center" wrapText="1"/>
      <protection hidden="1"/>
    </xf>
    <xf numFmtId="0" fontId="3" fillId="0" borderId="19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2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3" fillId="0" borderId="23" xfId="45" applyFont="1" applyBorder="1" applyAlignment="1" applyProtection="1">
      <alignment vertical="center"/>
      <protection hidden="1"/>
    </xf>
    <xf numFmtId="0" fontId="3" fillId="0" borderId="24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42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5" fillId="34" borderId="43" xfId="68" applyFont="1" applyFill="1" applyBorder="1" applyAlignment="1" applyProtection="1">
      <alignment horizontal="center" vertical="center"/>
      <protection hidden="1"/>
    </xf>
    <xf numFmtId="0" fontId="7" fillId="0" borderId="0" xfId="45" applyFont="1" applyAlignment="1" applyProtection="1">
      <alignment vertical="center"/>
      <protection hidden="1"/>
    </xf>
    <xf numFmtId="0" fontId="65" fillId="34" borderId="44" xfId="68" applyFont="1" applyFill="1" applyBorder="1" applyAlignment="1" applyProtection="1">
      <alignment horizontal="center" vertical="center"/>
      <protection hidden="1"/>
    </xf>
    <xf numFmtId="0" fontId="15" fillId="0" borderId="45" xfId="68" applyFont="1" applyBorder="1" applyAlignment="1" applyProtection="1">
      <alignment vertical="center"/>
      <protection hidden="1"/>
    </xf>
    <xf numFmtId="0" fontId="15" fillId="0" borderId="26" xfId="68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185" fontId="9" fillId="40" borderId="46" xfId="54" applyNumberFormat="1" applyFont="1" applyFill="1" applyBorder="1" applyAlignment="1" applyProtection="1">
      <alignment horizontal="center" vertical="center"/>
      <protection hidden="1"/>
    </xf>
    <xf numFmtId="185" fontId="9" fillId="40" borderId="47" xfId="54" applyNumberFormat="1" applyFont="1" applyFill="1" applyBorder="1" applyAlignment="1" applyProtection="1">
      <alignment horizontal="center" vertical="center"/>
      <protection hidden="1"/>
    </xf>
    <xf numFmtId="49" fontId="3" fillId="0" borderId="42" xfId="68" applyNumberFormat="1" applyFont="1" applyBorder="1" applyAlignment="1" applyProtection="1">
      <alignment horizontal="center"/>
      <protection hidden="1"/>
    </xf>
    <xf numFmtId="0" fontId="8" fillId="0" borderId="42" xfId="68" applyFont="1" applyBorder="1" applyAlignment="1" applyProtection="1">
      <alignment horizontal="center"/>
      <protection hidden="1"/>
    </xf>
    <xf numFmtId="10" fontId="4" fillId="0" borderId="42" xfId="68" applyNumberFormat="1" applyFont="1" applyBorder="1" applyAlignment="1" applyProtection="1">
      <alignment horizontal="center" vertical="center"/>
      <protection hidden="1"/>
    </xf>
    <xf numFmtId="10" fontId="4" fillId="0" borderId="42" xfId="68" applyNumberFormat="1" applyFont="1" applyBorder="1" applyAlignment="1" applyProtection="1">
      <alignment horizontal="center"/>
      <protection hidden="1"/>
    </xf>
    <xf numFmtId="0" fontId="0" fillId="0" borderId="0" xfId="45" applyFont="1" applyFill="1" applyAlignment="1" applyProtection="1">
      <alignment vertical="center"/>
      <protection locked="0"/>
    </xf>
    <xf numFmtId="0" fontId="0" fillId="0" borderId="48" xfId="45" applyFont="1" applyBorder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 wrapText="1"/>
      <protection locked="0"/>
    </xf>
    <xf numFmtId="174" fontId="9" fillId="0" borderId="0" xfId="45" applyNumberFormat="1" applyFont="1" applyBorder="1" applyAlignment="1" applyProtection="1">
      <alignment horizontal="center" vertical="center" wrapText="1"/>
      <protection locked="0"/>
    </xf>
    <xf numFmtId="172" fontId="0" fillId="0" borderId="0" xfId="49" applyFont="1" applyFill="1" applyBorder="1" applyAlignment="1" applyProtection="1">
      <alignment vertical="center"/>
      <protection locked="0"/>
    </xf>
    <xf numFmtId="177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vertical="center"/>
      <protection locked="0"/>
    </xf>
    <xf numFmtId="174" fontId="9" fillId="0" borderId="0" xfId="45" applyNumberFormat="1" applyFont="1" applyAlignment="1" applyProtection="1">
      <alignment horizontal="center" vertical="center"/>
      <protection locked="0"/>
    </xf>
    <xf numFmtId="0" fontId="4" fillId="0" borderId="28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vertical="center" wrapText="1"/>
      <protection hidden="1"/>
    </xf>
    <xf numFmtId="0" fontId="4" fillId="0" borderId="49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8" fillId="0" borderId="14" xfId="45" applyNumberFormat="1" applyFont="1" applyFill="1" applyBorder="1" applyAlignment="1" applyProtection="1">
      <alignment horizontal="right" vertical="center" wrapText="1"/>
      <protection hidden="1"/>
    </xf>
    <xf numFmtId="185" fontId="8" fillId="0" borderId="14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6" fontId="4" fillId="0" borderId="14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50" xfId="45" applyFont="1" applyBorder="1" applyAlignment="1" applyProtection="1">
      <alignment horizontal="center" vertical="center" wrapText="1"/>
      <protection hidden="1"/>
    </xf>
    <xf numFmtId="0" fontId="3" fillId="0" borderId="48" xfId="45" applyFont="1" applyBorder="1" applyAlignment="1" applyProtection="1">
      <alignment vertical="center" wrapText="1"/>
      <protection hidden="1"/>
    </xf>
    <xf numFmtId="0" fontId="3" fillId="0" borderId="51" xfId="45" applyFont="1" applyBorder="1" applyAlignment="1" applyProtection="1">
      <alignment vertical="center" wrapText="1"/>
      <protection hidden="1"/>
    </xf>
    <xf numFmtId="0" fontId="65" fillId="34" borderId="27" xfId="45" applyFont="1" applyFill="1" applyBorder="1" applyAlignment="1" applyProtection="1">
      <alignment horizontal="center" vertical="center" wrapText="1"/>
      <protection hidden="1"/>
    </xf>
    <xf numFmtId="172" fontId="65" fillId="34" borderId="27" xfId="49" applyFont="1" applyFill="1" applyBorder="1" applyAlignment="1" applyProtection="1">
      <alignment horizontal="center" vertical="center" wrapText="1"/>
      <protection hidden="1"/>
    </xf>
    <xf numFmtId="174" fontId="67" fillId="34" borderId="27" xfId="45" applyNumberFormat="1" applyFont="1" applyFill="1" applyBorder="1" applyAlignment="1" applyProtection="1">
      <alignment horizontal="center" vertical="center" wrapText="1"/>
      <protection hidden="1"/>
    </xf>
    <xf numFmtId="176" fontId="8" fillId="41" borderId="52" xfId="45" applyNumberFormat="1" applyFont="1" applyFill="1" applyBorder="1" applyAlignment="1" applyProtection="1">
      <alignment horizontal="center" vertical="center" wrapText="1"/>
      <protection hidden="1"/>
    </xf>
    <xf numFmtId="0" fontId="8" fillId="41" borderId="53" xfId="45" applyFont="1" applyFill="1" applyBorder="1" applyAlignment="1" applyProtection="1">
      <alignment horizontal="center" vertical="center" wrapText="1"/>
      <protection hidden="1"/>
    </xf>
    <xf numFmtId="172" fontId="9" fillId="41" borderId="54" xfId="49" applyFont="1" applyFill="1" applyBorder="1" applyAlignment="1" applyProtection="1">
      <alignment horizontal="center" vertical="center" wrapText="1"/>
      <protection hidden="1"/>
    </xf>
    <xf numFmtId="10" fontId="8" fillId="41" borderId="55" xfId="10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Border="1" applyAlignment="1" applyProtection="1">
      <alignment horizontal="right" vertical="center" wrapText="1"/>
      <protection hidden="1"/>
    </xf>
    <xf numFmtId="0" fontId="8" fillId="0" borderId="24" xfId="45" applyFont="1" applyBorder="1" applyAlignment="1" applyProtection="1">
      <alignment vertical="center" wrapText="1"/>
      <protection hidden="1"/>
    </xf>
    <xf numFmtId="176" fontId="8" fillId="42" borderId="37" xfId="45" applyNumberFormat="1" applyFont="1" applyFill="1" applyBorder="1" applyAlignment="1" applyProtection="1">
      <alignment horizontal="center" vertical="center" wrapText="1"/>
      <protection hidden="1"/>
    </xf>
    <xf numFmtId="176" fontId="8" fillId="42" borderId="38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56" xfId="45" applyFont="1" applyFill="1" applyBorder="1" applyAlignment="1" applyProtection="1">
      <alignment horizontal="center" vertical="center"/>
      <protection hidden="1"/>
    </xf>
    <xf numFmtId="0" fontId="3" fillId="0" borderId="57" xfId="45" applyFont="1" applyFill="1" applyBorder="1" applyAlignment="1" applyProtection="1">
      <alignment horizontal="center" vertical="center"/>
      <protection hidden="1"/>
    </xf>
    <xf numFmtId="177" fontId="65" fillId="34" borderId="58" xfId="49" applyNumberFormat="1" applyFont="1" applyFill="1" applyBorder="1" applyAlignment="1" applyProtection="1">
      <alignment horizontal="center" vertical="center"/>
      <protection hidden="1"/>
    </xf>
    <xf numFmtId="0" fontId="3" fillId="0" borderId="17" xfId="45" applyFont="1" applyFill="1" applyBorder="1" applyAlignment="1" applyProtection="1">
      <alignment horizontal="center" vertical="center"/>
      <protection hidden="1"/>
    </xf>
    <xf numFmtId="0" fontId="3" fillId="0" borderId="59" xfId="45" applyFont="1" applyFill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0" fontId="8" fillId="0" borderId="0" xfId="45" applyFont="1" applyBorder="1" applyAlignment="1" applyProtection="1">
      <alignment horizontal="left" vertical="center"/>
      <protection hidden="1"/>
    </xf>
    <xf numFmtId="0" fontId="8" fillId="0" borderId="0" xfId="45" applyFont="1" applyBorder="1" applyAlignment="1" applyProtection="1">
      <alignment horizontal="left" vertical="center" wrapText="1"/>
      <protection hidden="1"/>
    </xf>
    <xf numFmtId="0" fontId="65" fillId="34" borderId="60" xfId="68" applyFont="1" applyFill="1" applyBorder="1" applyAlignment="1" applyProtection="1">
      <alignment horizontal="center" vertical="center"/>
      <protection hidden="1"/>
    </xf>
    <xf numFmtId="0" fontId="65" fillId="34" borderId="61" xfId="68" applyFont="1" applyFill="1" applyBorder="1" applyAlignment="1" applyProtection="1">
      <alignment horizontal="center" vertical="center"/>
      <protection hidden="1"/>
    </xf>
    <xf numFmtId="0" fontId="65" fillId="34" borderId="62" xfId="68" applyFont="1" applyFill="1" applyBorder="1" applyAlignment="1" applyProtection="1">
      <alignment horizontal="center" vertical="center"/>
      <protection hidden="1"/>
    </xf>
    <xf numFmtId="0" fontId="65" fillId="34" borderId="63" xfId="68" applyFont="1" applyFill="1" applyBorder="1" applyAlignment="1" applyProtection="1">
      <alignment horizontal="center" vertical="center"/>
      <protection hidden="1"/>
    </xf>
    <xf numFmtId="9" fontId="65" fillId="34" borderId="64" xfId="68" applyNumberFormat="1" applyFont="1" applyFill="1" applyBorder="1" applyAlignment="1" applyProtection="1">
      <alignment horizontal="center" vertical="center"/>
      <protection hidden="1"/>
    </xf>
    <xf numFmtId="9" fontId="65" fillId="34" borderId="65" xfId="68" applyNumberFormat="1" applyFont="1" applyFill="1" applyBorder="1" applyAlignment="1" applyProtection="1">
      <alignment horizontal="center" vertical="center"/>
      <protection hidden="1"/>
    </xf>
    <xf numFmtId="172" fontId="65" fillId="34" borderId="66" xfId="49" applyFont="1" applyFill="1" applyBorder="1" applyAlignment="1" applyProtection="1">
      <alignment horizontal="center" vertical="center"/>
      <protection hidden="1"/>
    </xf>
    <xf numFmtId="172" fontId="65" fillId="34" borderId="67" xfId="49" applyFont="1" applyFill="1" applyBorder="1" applyAlignment="1" applyProtection="1">
      <alignment horizontal="center" vertical="center"/>
      <protection hidden="1"/>
    </xf>
    <xf numFmtId="172" fontId="68" fillId="34" borderId="62" xfId="49" applyFont="1" applyFill="1" applyBorder="1" applyAlignment="1" applyProtection="1">
      <alignment horizontal="center" vertical="center"/>
      <protection hidden="1"/>
    </xf>
    <xf numFmtId="172" fontId="68" fillId="34" borderId="63" xfId="49" applyFont="1" applyFill="1" applyBorder="1" applyAlignment="1" applyProtection="1">
      <alignment horizontal="center" vertical="center"/>
      <protection hidden="1"/>
    </xf>
    <xf numFmtId="172" fontId="68" fillId="34" borderId="66" xfId="49" applyFont="1" applyFill="1" applyBorder="1" applyAlignment="1" applyProtection="1">
      <alignment horizontal="center" vertical="center"/>
      <protection hidden="1"/>
    </xf>
    <xf numFmtId="172" fontId="68" fillId="34" borderId="67" xfId="49" applyFont="1" applyFill="1" applyBorder="1" applyAlignment="1" applyProtection="1">
      <alignment horizontal="center" vertical="center"/>
      <protection hidden="1"/>
    </xf>
    <xf numFmtId="10" fontId="4" fillId="0" borderId="68" xfId="68" applyNumberFormat="1" applyFont="1" applyBorder="1" applyAlignment="1" applyProtection="1">
      <alignment horizontal="left" vertical="center"/>
      <protection hidden="1"/>
    </xf>
    <xf numFmtId="10" fontId="4" fillId="0" borderId="69" xfId="68" applyNumberFormat="1" applyFont="1" applyBorder="1" applyAlignment="1" applyProtection="1">
      <alignment horizontal="left" vertical="center"/>
      <protection hidden="1"/>
    </xf>
    <xf numFmtId="10" fontId="4" fillId="0" borderId="49" xfId="68" applyNumberFormat="1" applyFont="1" applyBorder="1" applyAlignment="1" applyProtection="1">
      <alignment horizontal="center" vertical="center"/>
      <protection hidden="1"/>
    </xf>
    <xf numFmtId="10" fontId="4" fillId="0" borderId="70" xfId="68" applyNumberFormat="1" applyFont="1" applyBorder="1" applyAlignment="1" applyProtection="1">
      <alignment horizontal="center" vertical="center"/>
      <protection hidden="1"/>
    </xf>
    <xf numFmtId="178" fontId="4" fillId="0" borderId="27" xfId="68" applyNumberFormat="1" applyFont="1" applyBorder="1" applyAlignment="1" applyProtection="1">
      <alignment horizontal="center" vertical="center"/>
      <protection hidden="1"/>
    </xf>
    <xf numFmtId="178" fontId="4" fillId="0" borderId="71" xfId="68" applyNumberFormat="1" applyFont="1" applyBorder="1" applyAlignment="1" applyProtection="1">
      <alignment horizontal="center" vertical="center"/>
      <protection hidden="1"/>
    </xf>
    <xf numFmtId="172" fontId="16" fillId="0" borderId="51" xfId="49" applyFont="1" applyFill="1" applyBorder="1" applyAlignment="1" applyProtection="1">
      <alignment horizontal="center" vertical="center"/>
      <protection hidden="1"/>
    </xf>
    <xf numFmtId="0" fontId="65" fillId="34" borderId="72" xfId="68" applyFont="1" applyFill="1" applyBorder="1" applyAlignment="1" applyProtection="1">
      <alignment horizontal="center" vertical="center"/>
      <protection hidden="1"/>
    </xf>
    <xf numFmtId="0" fontId="69" fillId="34" borderId="73" xfId="68" applyFont="1" applyFill="1" applyBorder="1" applyAlignment="1" applyProtection="1">
      <alignment horizontal="center" vertical="center"/>
      <protection hidden="1"/>
    </xf>
    <xf numFmtId="188" fontId="65" fillId="34" borderId="27" xfId="68" applyNumberFormat="1" applyFont="1" applyFill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172" fontId="5" fillId="0" borderId="60" xfId="51" applyFont="1" applyFill="1" applyBorder="1" applyAlignment="1" applyProtection="1">
      <alignment horizontal="center" vertical="center"/>
      <protection hidden="1"/>
    </xf>
    <xf numFmtId="172" fontId="5" fillId="0" borderId="62" xfId="51" applyFont="1" applyFill="1" applyBorder="1" applyAlignment="1" applyProtection="1">
      <alignment horizontal="center" vertical="center"/>
      <protection hidden="1"/>
    </xf>
    <xf numFmtId="9" fontId="5" fillId="0" borderId="50" xfId="68" applyNumberFormat="1" applyFont="1" applyBorder="1" applyAlignment="1" applyProtection="1">
      <alignment horizontal="center" vertical="center"/>
      <protection hidden="1"/>
    </xf>
    <xf numFmtId="172" fontId="5" fillId="0" borderId="66" xfId="49" applyFont="1" applyFill="1" applyBorder="1" applyAlignment="1" applyProtection="1">
      <alignment horizontal="center" vertical="center"/>
      <protection hidden="1"/>
    </xf>
    <xf numFmtId="176" fontId="8" fillId="0" borderId="75" xfId="45" applyNumberFormat="1" applyFont="1" applyFill="1" applyBorder="1" applyAlignment="1" applyProtection="1">
      <alignment horizontal="center" vertical="center" wrapText="1"/>
      <protection hidden="1"/>
    </xf>
    <xf numFmtId="176" fontId="8" fillId="0" borderId="76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Alignment="1" applyProtection="1">
      <alignment horizontal="center" vertical="center"/>
      <protection locked="0"/>
    </xf>
    <xf numFmtId="0" fontId="3" fillId="0" borderId="45" xfId="45" applyFont="1" applyBorder="1" applyAlignment="1" applyProtection="1">
      <alignment horizontal="center" vertical="center" wrapText="1"/>
      <protection hidden="1"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" xfId="108"/>
    <cellStyle name="Comma [0]" xfId="109"/>
    <cellStyle name="Separador de milhares 2" xfId="110"/>
    <cellStyle name="Separador de milhares 3" xfId="111"/>
    <cellStyle name="Separador de milhares 3 2" xfId="112"/>
    <cellStyle name="Separador de milhares 3 3" xfId="113"/>
    <cellStyle name="Separador de milhares 3 4" xfId="114"/>
    <cellStyle name="Separador de milhares 4" xfId="115"/>
    <cellStyle name="SNEVERS" xfId="116"/>
    <cellStyle name="Texto de Aviso" xfId="117"/>
    <cellStyle name="Texto Explicativo" xfId="118"/>
    <cellStyle name="Título" xfId="119"/>
    <cellStyle name="Título 1" xfId="120"/>
    <cellStyle name="Título 2" xfId="121"/>
    <cellStyle name="Título 3" xfId="122"/>
    <cellStyle name="Título 4" xfId="123"/>
    <cellStyle name="Total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showZeros="0" tabSelected="1" zoomScaleSheetLayoutView="70" workbookViewId="0" topLeftCell="A16">
      <selection activeCell="M53" sqref="M53"/>
    </sheetView>
  </sheetViews>
  <sheetFormatPr defaultColWidth="9.140625" defaultRowHeight="12.75" outlineLevelRow="1"/>
  <cols>
    <col min="1" max="1" width="12.00390625" style="55" customWidth="1"/>
    <col min="2" max="2" width="12.140625" style="55" customWidth="1"/>
    <col min="3" max="3" width="15.8515625" style="23" customWidth="1"/>
    <col min="4" max="4" width="57.140625" style="56" customWidth="1"/>
    <col min="5" max="5" width="10.7109375" style="55" customWidth="1"/>
    <col min="6" max="6" width="11.7109375" style="57" customWidth="1"/>
    <col min="7" max="7" width="14.00390625" style="43" customWidth="1"/>
    <col min="8" max="8" width="25.57421875" style="58" customWidth="1"/>
    <col min="9" max="9" width="13.140625" style="51" customWidth="1"/>
    <col min="10" max="10" width="12.421875" style="1" hidden="1" customWidth="1"/>
    <col min="11" max="16384" width="9.140625" style="6" customWidth="1"/>
  </cols>
  <sheetData>
    <row r="1" spans="1:10" ht="30" customHeight="1">
      <c r="A1" s="18"/>
      <c r="B1" s="19"/>
      <c r="C1" s="20"/>
      <c r="D1" s="147"/>
      <c r="E1" s="147"/>
      <c r="F1" s="147"/>
      <c r="G1" s="147"/>
      <c r="H1" s="147"/>
      <c r="I1" s="148"/>
      <c r="J1" s="13" t="s">
        <v>36</v>
      </c>
    </row>
    <row r="2" spans="1:10" ht="18">
      <c r="A2" s="21"/>
      <c r="B2" s="22"/>
      <c r="D2" s="149"/>
      <c r="E2" s="149"/>
      <c r="F2" s="149"/>
      <c r="G2" s="149"/>
      <c r="H2" s="149"/>
      <c r="I2" s="150"/>
      <c r="J2" s="14">
        <v>1</v>
      </c>
    </row>
    <row r="3" spans="1:10" ht="18">
      <c r="A3" s="21"/>
      <c r="B3" s="22"/>
      <c r="D3" s="151"/>
      <c r="E3" s="151"/>
      <c r="F3" s="151"/>
      <c r="G3" s="151"/>
      <c r="H3" s="151"/>
      <c r="I3" s="152"/>
      <c r="J3" s="24"/>
    </row>
    <row r="4" spans="1:10" ht="15.75">
      <c r="A4" s="21"/>
      <c r="B4" s="22"/>
      <c r="D4" s="25"/>
      <c r="E4" s="26"/>
      <c r="F4" s="27"/>
      <c r="G4" s="26"/>
      <c r="H4" s="26"/>
      <c r="I4" s="28"/>
      <c r="J4" s="24"/>
    </row>
    <row r="5" spans="1:10" s="7" customFormat="1" ht="15.75">
      <c r="A5" s="62" t="s">
        <v>0</v>
      </c>
      <c r="B5" s="63"/>
      <c r="C5" s="242" t="s">
        <v>108</v>
      </c>
      <c r="D5" s="242"/>
      <c r="E5" s="63"/>
      <c r="F5" s="65"/>
      <c r="G5" s="65"/>
      <c r="H5" s="65"/>
      <c r="I5" s="66"/>
      <c r="J5" s="67"/>
    </row>
    <row r="6" spans="1:10" s="7" customFormat="1" ht="6.75" customHeight="1">
      <c r="A6" s="68"/>
      <c r="B6" s="63"/>
      <c r="C6" s="69"/>
      <c r="D6" s="70"/>
      <c r="E6" s="63"/>
      <c r="F6" s="65"/>
      <c r="G6" s="65"/>
      <c r="H6" s="65"/>
      <c r="I6" s="71"/>
      <c r="J6" s="67"/>
    </row>
    <row r="7" spans="1:10" s="7" customFormat="1" ht="15.75">
      <c r="A7" s="72" t="s">
        <v>1</v>
      </c>
      <c r="B7" s="73"/>
      <c r="C7" s="242" t="s">
        <v>56</v>
      </c>
      <c r="D7" s="242"/>
      <c r="E7" s="63"/>
      <c r="F7" s="241"/>
      <c r="G7" s="241"/>
      <c r="H7" s="75"/>
      <c r="I7" s="76"/>
      <c r="J7" s="67"/>
    </row>
    <row r="8" spans="1:10" s="7" customFormat="1" ht="6.75" customHeight="1">
      <c r="A8" s="72"/>
      <c r="B8" s="73"/>
      <c r="C8" s="77"/>
      <c r="D8" s="78"/>
      <c r="E8" s="63"/>
      <c r="F8" s="79"/>
      <c r="G8" s="80"/>
      <c r="H8" s="63"/>
      <c r="I8" s="76"/>
      <c r="J8" s="67"/>
    </row>
    <row r="9" spans="1:10" s="7" customFormat="1" ht="15.75">
      <c r="A9" s="72" t="s">
        <v>2</v>
      </c>
      <c r="B9" s="73"/>
      <c r="C9" s="243" t="s">
        <v>107</v>
      </c>
      <c r="D9" s="243"/>
      <c r="E9" s="243"/>
      <c r="F9" s="232" t="s">
        <v>3</v>
      </c>
      <c r="G9" s="232"/>
      <c r="H9" s="81" t="e">
        <f>G64</f>
        <v>#VALUE!</v>
      </c>
      <c r="I9" s="82"/>
      <c r="J9" s="67"/>
    </row>
    <row r="10" spans="1:10" s="7" customFormat="1" ht="6.75" customHeight="1">
      <c r="A10" s="83"/>
      <c r="B10" s="63"/>
      <c r="C10" s="69"/>
      <c r="D10" s="70"/>
      <c r="E10" s="63"/>
      <c r="F10" s="80"/>
      <c r="G10" s="80"/>
      <c r="H10" s="84"/>
      <c r="I10" s="85"/>
      <c r="J10" s="67"/>
    </row>
    <row r="11" spans="1:10" s="7" customFormat="1" ht="16.5" thickBot="1">
      <c r="A11" s="86" t="s">
        <v>20</v>
      </c>
      <c r="B11" s="87"/>
      <c r="C11" s="88" t="s">
        <v>89</v>
      </c>
      <c r="D11" s="88"/>
      <c r="E11" s="87"/>
      <c r="F11" s="233"/>
      <c r="G11" s="233"/>
      <c r="H11" s="89"/>
      <c r="I11" s="90"/>
      <c r="J11" s="91"/>
    </row>
    <row r="12" spans="1:10" ht="13.5" thickBot="1">
      <c r="A12" s="92"/>
      <c r="B12" s="93"/>
      <c r="C12" s="94"/>
      <c r="D12" s="95"/>
      <c r="E12" s="96"/>
      <c r="F12" s="97"/>
      <c r="G12" s="96"/>
      <c r="H12" s="96"/>
      <c r="I12" s="98"/>
      <c r="J12" s="99" t="s">
        <v>5</v>
      </c>
    </row>
    <row r="13" spans="1:10" s="8" customFormat="1" ht="36.75" thickBot="1">
      <c r="A13" s="5" t="s">
        <v>21</v>
      </c>
      <c r="B13" s="5" t="s">
        <v>27</v>
      </c>
      <c r="C13" s="100" t="s">
        <v>7</v>
      </c>
      <c r="D13" s="101" t="s">
        <v>42</v>
      </c>
      <c r="E13" s="102" t="s">
        <v>9</v>
      </c>
      <c r="F13" s="103" t="s">
        <v>10</v>
      </c>
      <c r="G13" s="104" t="s">
        <v>43</v>
      </c>
      <c r="H13" s="105" t="s">
        <v>28</v>
      </c>
      <c r="I13" s="106" t="s">
        <v>11</v>
      </c>
      <c r="J13" s="107"/>
    </row>
    <row r="14" spans="1:10" s="9" customFormat="1" ht="15.75" thickBot="1">
      <c r="A14" s="234">
        <v>1</v>
      </c>
      <c r="B14" s="235"/>
      <c r="C14" s="108"/>
      <c r="D14" s="109" t="s">
        <v>49</v>
      </c>
      <c r="E14" s="110">
        <f>ROUND(SUM(E15,E22,E29,E33,E37,E41,E45,E47,E50,E61),2)</f>
        <v>0</v>
      </c>
      <c r="F14" s="110"/>
      <c r="G14" s="110"/>
      <c r="H14" s="111"/>
      <c r="I14" s="112" t="e">
        <f>E14/$G$63</f>
        <v>#DIV/0!</v>
      </c>
      <c r="J14" s="113" t="e">
        <f>#REF!</f>
        <v>#REF!</v>
      </c>
    </row>
    <row r="15" spans="1:10" ht="12.75" outlineLevel="1">
      <c r="A15" s="239" t="s">
        <v>14</v>
      </c>
      <c r="B15" s="240"/>
      <c r="C15" s="114"/>
      <c r="D15" s="115" t="s">
        <v>49</v>
      </c>
      <c r="E15" s="116">
        <f>SUM(H16:H21)</f>
        <v>0</v>
      </c>
      <c r="F15" s="116"/>
      <c r="G15" s="116"/>
      <c r="H15" s="116"/>
      <c r="I15" s="117" t="e">
        <f>E15/$G$63</f>
        <v>#DIV/0!</v>
      </c>
      <c r="J15" s="113" t="e">
        <f>#REF!</f>
        <v>#REF!</v>
      </c>
    </row>
    <row r="16" spans="1:10" ht="25.5" outlineLevel="1">
      <c r="A16" s="4" t="s">
        <v>15</v>
      </c>
      <c r="B16" s="12">
        <v>98524</v>
      </c>
      <c r="C16" s="118" t="s">
        <v>88</v>
      </c>
      <c r="D16" s="119" t="s">
        <v>109</v>
      </c>
      <c r="E16" s="120" t="s">
        <v>78</v>
      </c>
      <c r="F16" s="121">
        <v>1085</v>
      </c>
      <c r="G16" s="32"/>
      <c r="H16" s="3">
        <f>ROUND(_xlfn.IFERROR(F16*G16," - "),2)</f>
        <v>0</v>
      </c>
      <c r="I16" s="122" t="e">
        <f aca="true" t="shared" si="0" ref="I16:I21">H16/$G$63</f>
        <v>#DIV/0!</v>
      </c>
      <c r="J16" s="113" t="e">
        <f>#REF!</f>
        <v>#REF!</v>
      </c>
    </row>
    <row r="17" spans="1:10" ht="38.25" outlineLevel="1">
      <c r="A17" s="4" t="s">
        <v>16</v>
      </c>
      <c r="B17" s="12">
        <v>98525</v>
      </c>
      <c r="C17" s="118" t="s">
        <v>88</v>
      </c>
      <c r="D17" s="119" t="s">
        <v>110</v>
      </c>
      <c r="E17" s="120" t="s">
        <v>78</v>
      </c>
      <c r="F17" s="123">
        <v>1085</v>
      </c>
      <c r="G17" s="32"/>
      <c r="H17" s="3">
        <f>ROUND(_xlfn.IFERROR(F17*G17," - "),2)</f>
        <v>0</v>
      </c>
      <c r="I17" s="122" t="e">
        <f t="shared" si="0"/>
        <v>#DIV/0!</v>
      </c>
      <c r="J17" s="113" t="e">
        <f>#REF!</f>
        <v>#REF!</v>
      </c>
    </row>
    <row r="18" spans="1:10" ht="12.75" outlineLevel="1">
      <c r="A18" s="4" t="s">
        <v>17</v>
      </c>
      <c r="B18" s="16">
        <v>46000</v>
      </c>
      <c r="C18" s="118" t="s">
        <v>82</v>
      </c>
      <c r="D18" s="119" t="s">
        <v>111</v>
      </c>
      <c r="E18" s="120" t="s">
        <v>112</v>
      </c>
      <c r="F18" s="123">
        <f>ROUNDUP(((1085*0.1)*25),2)</f>
        <v>2712.5</v>
      </c>
      <c r="G18" s="32"/>
      <c r="H18" s="3">
        <f>ROUND(_xlfn.IFERROR(F18*G18," - "),2)</f>
        <v>0</v>
      </c>
      <c r="I18" s="122" t="e">
        <f t="shared" si="0"/>
        <v>#DIV/0!</v>
      </c>
      <c r="J18" s="113" t="e">
        <f>#REF!</f>
        <v>#REF!</v>
      </c>
    </row>
    <row r="19" spans="1:10" ht="12.75" outlineLevel="1">
      <c r="A19" s="4" t="s">
        <v>57</v>
      </c>
      <c r="B19" s="12">
        <v>100575</v>
      </c>
      <c r="C19" s="118" t="s">
        <v>88</v>
      </c>
      <c r="D19" s="119" t="s">
        <v>113</v>
      </c>
      <c r="E19" s="120" t="s">
        <v>78</v>
      </c>
      <c r="F19" s="123">
        <v>1085</v>
      </c>
      <c r="G19" s="32"/>
      <c r="H19" s="3">
        <f>ROUND(_xlfn.IFERROR(F19*G19," - "),2)</f>
        <v>0</v>
      </c>
      <c r="I19" s="122" t="e">
        <f t="shared" si="0"/>
        <v>#DIV/0!</v>
      </c>
      <c r="J19" s="113" t="e">
        <f>#REF!</f>
        <v>#REF!</v>
      </c>
    </row>
    <row r="20" spans="1:10" ht="38.25" outlineLevel="1">
      <c r="A20" s="4" t="s">
        <v>58</v>
      </c>
      <c r="B20" s="12">
        <v>87747</v>
      </c>
      <c r="C20" s="118" t="s">
        <v>88</v>
      </c>
      <c r="D20" s="119" t="s">
        <v>114</v>
      </c>
      <c r="E20" s="120" t="s">
        <v>78</v>
      </c>
      <c r="F20" s="123">
        <v>50</v>
      </c>
      <c r="G20" s="32"/>
      <c r="H20" s="3">
        <f>ROUND(_xlfn.IFERROR(F20*G20," - "),2)</f>
        <v>0</v>
      </c>
      <c r="I20" s="122" t="e">
        <f t="shared" si="0"/>
        <v>#DIV/0!</v>
      </c>
      <c r="J20" s="113" t="e">
        <f>#REF!</f>
        <v>#REF!</v>
      </c>
    </row>
    <row r="21" spans="1:10" ht="12.75" outlineLevel="1">
      <c r="A21" s="4" t="s">
        <v>105</v>
      </c>
      <c r="B21" s="16">
        <v>101603</v>
      </c>
      <c r="C21" s="118" t="s">
        <v>82</v>
      </c>
      <c r="D21" s="119" t="s">
        <v>115</v>
      </c>
      <c r="E21" s="120" t="s">
        <v>78</v>
      </c>
      <c r="F21" s="124">
        <v>3</v>
      </c>
      <c r="G21" s="32"/>
      <c r="H21" s="3">
        <f>ROUND(_xlfn.IFERROR(F21*G21," - "),2)</f>
        <v>0</v>
      </c>
      <c r="I21" s="122" t="e">
        <f t="shared" si="0"/>
        <v>#DIV/0!</v>
      </c>
      <c r="J21" s="113" t="e">
        <f>#REF!</f>
        <v>#REF!</v>
      </c>
    </row>
    <row r="22" spans="1:10" ht="25.5" outlineLevel="1">
      <c r="A22" s="236" t="s">
        <v>18</v>
      </c>
      <c r="B22" s="237"/>
      <c r="C22" s="125"/>
      <c r="D22" s="126" t="s">
        <v>64</v>
      </c>
      <c r="E22" s="127">
        <f>SUM(H23:H28)</f>
        <v>0</v>
      </c>
      <c r="F22" s="127"/>
      <c r="G22" s="127"/>
      <c r="H22" s="127"/>
      <c r="I22" s="128" t="e">
        <f>E22/$G$63</f>
        <v>#DIV/0!</v>
      </c>
      <c r="J22" s="113" t="e">
        <f>#REF!</f>
        <v>#REF!</v>
      </c>
    </row>
    <row r="23" spans="1:10" ht="51" outlineLevel="1">
      <c r="A23" s="4" t="s">
        <v>19</v>
      </c>
      <c r="B23" s="12">
        <v>93956</v>
      </c>
      <c r="C23" s="118" t="s">
        <v>88</v>
      </c>
      <c r="D23" s="119" t="s">
        <v>116</v>
      </c>
      <c r="E23" s="120" t="s">
        <v>117</v>
      </c>
      <c r="F23" s="121">
        <v>5688</v>
      </c>
      <c r="G23" s="32"/>
      <c r="H23" s="3">
        <f>ROUND(_xlfn.IFERROR(F23*G23," - "),2)</f>
        <v>0</v>
      </c>
      <c r="I23" s="122" t="e">
        <f aca="true" t="shared" si="1" ref="I23:I28">H23/$G$63</f>
        <v>#DIV/0!</v>
      </c>
      <c r="J23" s="113" t="e">
        <f>#REF!</f>
        <v>#REF!</v>
      </c>
    </row>
    <row r="24" spans="1:10" ht="38.25" outlineLevel="1">
      <c r="A24" s="4" t="s">
        <v>59</v>
      </c>
      <c r="B24" s="16">
        <v>62902</v>
      </c>
      <c r="C24" s="118" t="s">
        <v>82</v>
      </c>
      <c r="D24" s="119" t="s">
        <v>118</v>
      </c>
      <c r="E24" s="120" t="s">
        <v>117</v>
      </c>
      <c r="F24" s="121">
        <v>112</v>
      </c>
      <c r="G24" s="32"/>
      <c r="H24" s="3">
        <f>ROUND(_xlfn.IFERROR(F24*G24," - "),2)</f>
        <v>0</v>
      </c>
      <c r="I24" s="122" t="e">
        <f t="shared" si="1"/>
        <v>#DIV/0!</v>
      </c>
      <c r="J24" s="113" t="e">
        <f>#REF!</f>
        <v>#REF!</v>
      </c>
    </row>
    <row r="25" spans="1:10" ht="12.75" outlineLevel="1">
      <c r="A25" s="4" t="s">
        <v>60</v>
      </c>
      <c r="B25" s="12">
        <v>2003866</v>
      </c>
      <c r="C25" s="129" t="s">
        <v>83</v>
      </c>
      <c r="D25" s="119" t="s">
        <v>77</v>
      </c>
      <c r="E25" s="120" t="s">
        <v>78</v>
      </c>
      <c r="F25" s="121">
        <v>28</v>
      </c>
      <c r="G25" s="32"/>
      <c r="H25" s="3">
        <f>ROUND(_xlfn.IFERROR(F25*G25," - "),2)</f>
        <v>0</v>
      </c>
      <c r="I25" s="122" t="e">
        <f t="shared" si="1"/>
        <v>#DIV/0!</v>
      </c>
      <c r="J25" s="113" t="e">
        <f>#REF!</f>
        <v>#REF!</v>
      </c>
    </row>
    <row r="26" spans="1:10" ht="38.25" outlineLevel="1">
      <c r="A26" s="4" t="s">
        <v>61</v>
      </c>
      <c r="B26" s="17">
        <v>1513945</v>
      </c>
      <c r="C26" s="129" t="s">
        <v>83</v>
      </c>
      <c r="D26" s="130" t="s">
        <v>79</v>
      </c>
      <c r="E26" s="120" t="s">
        <v>78</v>
      </c>
      <c r="F26" s="121">
        <v>861</v>
      </c>
      <c r="G26" s="32"/>
      <c r="H26" s="3">
        <f>ROUND(_xlfn.IFERROR(F26*G26," - "),2)</f>
        <v>0</v>
      </c>
      <c r="I26" s="122" t="e">
        <f t="shared" si="1"/>
        <v>#DIV/0!</v>
      </c>
      <c r="J26" s="113" t="e">
        <f>#REF!</f>
        <v>#REF!</v>
      </c>
    </row>
    <row r="27" spans="1:10" ht="25.5" outlineLevel="1">
      <c r="A27" s="4" t="s">
        <v>62</v>
      </c>
      <c r="B27" s="12">
        <v>4413014</v>
      </c>
      <c r="C27" s="129" t="s">
        <v>83</v>
      </c>
      <c r="D27" s="119" t="s">
        <v>80</v>
      </c>
      <c r="E27" s="120" t="s">
        <v>78</v>
      </c>
      <c r="F27" s="121">
        <v>861</v>
      </c>
      <c r="G27" s="32"/>
      <c r="H27" s="3">
        <f>ROUND(_xlfn.IFERROR(F27*G27," - "),2)</f>
        <v>0</v>
      </c>
      <c r="I27" s="122" t="e">
        <f t="shared" si="1"/>
        <v>#DIV/0!</v>
      </c>
      <c r="J27" s="113" t="e">
        <f>#REF!</f>
        <v>#REF!</v>
      </c>
    </row>
    <row r="28" spans="1:10" ht="12.75" outlineLevel="1">
      <c r="A28" s="4" t="s">
        <v>63</v>
      </c>
      <c r="B28" s="12">
        <v>4413905</v>
      </c>
      <c r="C28" s="129" t="s">
        <v>83</v>
      </c>
      <c r="D28" s="119" t="s">
        <v>81</v>
      </c>
      <c r="E28" s="120" t="s">
        <v>78</v>
      </c>
      <c r="F28" s="121">
        <v>861</v>
      </c>
      <c r="G28" s="32"/>
      <c r="H28" s="3">
        <f>ROUND(_xlfn.IFERROR(F28*G28," - "),2)</f>
        <v>0</v>
      </c>
      <c r="I28" s="122" t="e">
        <f t="shared" si="1"/>
        <v>#DIV/0!</v>
      </c>
      <c r="J28" s="113" t="e">
        <f>#REF!</f>
        <v>#REF!</v>
      </c>
    </row>
    <row r="29" spans="1:10" ht="25.5" outlineLevel="1">
      <c r="A29" s="236" t="s">
        <v>38</v>
      </c>
      <c r="B29" s="237"/>
      <c r="C29" s="125"/>
      <c r="D29" s="131" t="s">
        <v>76</v>
      </c>
      <c r="E29" s="127">
        <f>SUM(H30:H32)</f>
        <v>0</v>
      </c>
      <c r="F29" s="127"/>
      <c r="G29" s="127"/>
      <c r="H29" s="127"/>
      <c r="I29" s="128" t="e">
        <f>E29/$G$63</f>
        <v>#DIV/0!</v>
      </c>
      <c r="J29" s="113" t="e">
        <f>#REF!</f>
        <v>#REF!</v>
      </c>
    </row>
    <row r="30" spans="1:10" ht="25.5" outlineLevel="1">
      <c r="A30" s="4" t="s">
        <v>39</v>
      </c>
      <c r="B30" s="12">
        <v>93358</v>
      </c>
      <c r="C30" s="118" t="s">
        <v>88</v>
      </c>
      <c r="D30" s="119" t="s">
        <v>119</v>
      </c>
      <c r="E30" s="120" t="s">
        <v>120</v>
      </c>
      <c r="F30" s="121">
        <v>9.9</v>
      </c>
      <c r="G30" s="32"/>
      <c r="H30" s="3">
        <f>ROUND(_xlfn.IFERROR(F30*G30," - "),2)</f>
        <v>0</v>
      </c>
      <c r="I30" s="122" t="e">
        <f>H30/$G$63</f>
        <v>#DIV/0!</v>
      </c>
      <c r="J30" s="113" t="e">
        <f>#REF!</f>
        <v>#REF!</v>
      </c>
    </row>
    <row r="31" spans="1:10" ht="25.5" outlineLevel="1">
      <c r="A31" s="4" t="s">
        <v>40</v>
      </c>
      <c r="B31" s="12">
        <v>100323</v>
      </c>
      <c r="C31" s="118" t="s">
        <v>88</v>
      </c>
      <c r="D31" s="119" t="s">
        <v>121</v>
      </c>
      <c r="E31" s="120" t="s">
        <v>120</v>
      </c>
      <c r="F31" s="123">
        <v>0.9</v>
      </c>
      <c r="G31" s="32"/>
      <c r="H31" s="3">
        <f>ROUND(_xlfn.IFERROR(F31*G31," - "),2)</f>
        <v>0</v>
      </c>
      <c r="I31" s="122" t="e">
        <f>H31/$G$63</f>
        <v>#DIV/0!</v>
      </c>
      <c r="J31" s="113" t="e">
        <f>#REF!</f>
        <v>#REF!</v>
      </c>
    </row>
    <row r="32" spans="1:10" ht="25.5" outlineLevel="1">
      <c r="A32" s="4" t="s">
        <v>41</v>
      </c>
      <c r="B32" s="16">
        <v>82700</v>
      </c>
      <c r="C32" s="118" t="s">
        <v>82</v>
      </c>
      <c r="D32" s="119" t="s">
        <v>122</v>
      </c>
      <c r="E32" s="120" t="s">
        <v>120</v>
      </c>
      <c r="F32" s="123">
        <v>4</v>
      </c>
      <c r="G32" s="32"/>
      <c r="H32" s="3">
        <f>ROUND(_xlfn.IFERROR(F32*G32," - "),2)</f>
        <v>0</v>
      </c>
      <c r="I32" s="122" t="e">
        <f>H32/$G$63</f>
        <v>#DIV/0!</v>
      </c>
      <c r="J32" s="113" t="e">
        <f>#REF!</f>
        <v>#REF!</v>
      </c>
    </row>
    <row r="33" spans="1:10" ht="13.5" customHeight="1" outlineLevel="1">
      <c r="A33" s="236" t="s">
        <v>50</v>
      </c>
      <c r="B33" s="237"/>
      <c r="C33" s="125"/>
      <c r="D33" s="131" t="s">
        <v>90</v>
      </c>
      <c r="E33" s="127">
        <f>SUM(H34:H36)</f>
        <v>0</v>
      </c>
      <c r="F33" s="127"/>
      <c r="G33" s="127"/>
      <c r="H33" s="127"/>
      <c r="I33" s="128" t="e">
        <f>E33/$G$63</f>
        <v>#DIV/0!</v>
      </c>
      <c r="J33" s="113" t="e">
        <f>#REF!</f>
        <v>#REF!</v>
      </c>
    </row>
    <row r="34" spans="1:10" ht="25.5" outlineLevel="1">
      <c r="A34" s="15" t="s">
        <v>51</v>
      </c>
      <c r="B34" s="12">
        <v>93358</v>
      </c>
      <c r="C34" s="118" t="s">
        <v>88</v>
      </c>
      <c r="D34" s="119" t="s">
        <v>119</v>
      </c>
      <c r="E34" s="120" t="s">
        <v>120</v>
      </c>
      <c r="F34" s="121">
        <v>9.9</v>
      </c>
      <c r="G34" s="32"/>
      <c r="H34" s="3">
        <f>ROUND(_xlfn.IFERROR(F34*G34," - "),2)</f>
        <v>0</v>
      </c>
      <c r="I34" s="122" t="e">
        <f>H34/$G$63</f>
        <v>#DIV/0!</v>
      </c>
      <c r="J34" s="113" t="e">
        <f>#REF!</f>
        <v>#REF!</v>
      </c>
    </row>
    <row r="35" spans="1:10" ht="25.5" outlineLevel="1">
      <c r="A35" s="15" t="s">
        <v>52</v>
      </c>
      <c r="B35" s="12">
        <v>100323</v>
      </c>
      <c r="C35" s="118" t="s">
        <v>88</v>
      </c>
      <c r="D35" s="119" t="s">
        <v>121</v>
      </c>
      <c r="E35" s="120" t="s">
        <v>120</v>
      </c>
      <c r="F35" s="121">
        <v>0.9</v>
      </c>
      <c r="G35" s="32"/>
      <c r="H35" s="3">
        <f>ROUND(_xlfn.IFERROR(F35*G35," - "),2)</f>
        <v>0</v>
      </c>
      <c r="I35" s="122" t="e">
        <f>H35/$G$63</f>
        <v>#DIV/0!</v>
      </c>
      <c r="J35" s="113"/>
    </row>
    <row r="36" spans="1:10" ht="25.5" outlineLevel="1">
      <c r="A36" s="15" t="s">
        <v>66</v>
      </c>
      <c r="B36" s="16">
        <v>82700</v>
      </c>
      <c r="C36" s="118" t="s">
        <v>82</v>
      </c>
      <c r="D36" s="119" t="s">
        <v>122</v>
      </c>
      <c r="E36" s="120" t="s">
        <v>120</v>
      </c>
      <c r="F36" s="132">
        <v>4</v>
      </c>
      <c r="G36" s="32"/>
      <c r="H36" s="3">
        <f>ROUND(_xlfn.IFERROR(F36*G36," - "),2)</f>
        <v>0</v>
      </c>
      <c r="I36" s="122" t="e">
        <f>H36/$G$63</f>
        <v>#DIV/0!</v>
      </c>
      <c r="J36" s="113" t="e">
        <f>#REF!</f>
        <v>#REF!</v>
      </c>
    </row>
    <row r="37" spans="1:10" ht="13.5" customHeight="1" outlineLevel="1">
      <c r="A37" s="236" t="s">
        <v>53</v>
      </c>
      <c r="B37" s="237"/>
      <c r="C37" s="125"/>
      <c r="D37" s="131" t="s">
        <v>65</v>
      </c>
      <c r="E37" s="127">
        <f>SUM(H38:H40)</f>
        <v>0</v>
      </c>
      <c r="F37" s="127"/>
      <c r="G37" s="127"/>
      <c r="H37" s="127"/>
      <c r="I37" s="128" t="e">
        <f>E37/$G$63</f>
        <v>#DIV/0!</v>
      </c>
      <c r="J37" s="113" t="e">
        <f>#REF!</f>
        <v>#REF!</v>
      </c>
    </row>
    <row r="38" spans="1:10" ht="25.5" outlineLevel="1">
      <c r="A38" s="15" t="s">
        <v>54</v>
      </c>
      <c r="B38" s="12">
        <v>93358</v>
      </c>
      <c r="C38" s="118" t="s">
        <v>88</v>
      </c>
      <c r="D38" s="119" t="s">
        <v>119</v>
      </c>
      <c r="E38" s="120" t="s">
        <v>120</v>
      </c>
      <c r="F38" s="121">
        <v>6.8</v>
      </c>
      <c r="G38" s="32"/>
      <c r="H38" s="3">
        <f>ROUND(_xlfn.IFERROR(F38*G38," - "),2)</f>
        <v>0</v>
      </c>
      <c r="I38" s="122" t="e">
        <f>H38/$G$63</f>
        <v>#DIV/0!</v>
      </c>
      <c r="J38" s="113" t="e">
        <f>#REF!</f>
        <v>#REF!</v>
      </c>
    </row>
    <row r="39" spans="1:10" ht="25.5" outlineLevel="1">
      <c r="A39" s="15" t="s">
        <v>55</v>
      </c>
      <c r="B39" s="12">
        <v>100323</v>
      </c>
      <c r="C39" s="118" t="s">
        <v>88</v>
      </c>
      <c r="D39" s="119" t="s">
        <v>121</v>
      </c>
      <c r="E39" s="120" t="s">
        <v>120</v>
      </c>
      <c r="F39" s="121">
        <v>1.4</v>
      </c>
      <c r="G39" s="32"/>
      <c r="H39" s="3">
        <f>ROUND(_xlfn.IFERROR(F39*G39," - "),2)</f>
        <v>0</v>
      </c>
      <c r="I39" s="122" t="e">
        <f>H39/$G$63</f>
        <v>#DIV/0!</v>
      </c>
      <c r="J39" s="113"/>
    </row>
    <row r="40" spans="1:10" ht="25.5" outlineLevel="1">
      <c r="A40" s="15" t="s">
        <v>67</v>
      </c>
      <c r="B40" s="16">
        <v>82700</v>
      </c>
      <c r="C40" s="118" t="s">
        <v>82</v>
      </c>
      <c r="D40" s="119" t="s">
        <v>122</v>
      </c>
      <c r="E40" s="120" t="s">
        <v>120</v>
      </c>
      <c r="F40" s="132">
        <v>2.2</v>
      </c>
      <c r="G40" s="32"/>
      <c r="H40" s="3">
        <f>ROUND(_xlfn.IFERROR(F40*G40," - "),2)</f>
        <v>0</v>
      </c>
      <c r="I40" s="122" t="e">
        <f>H40/$G$63</f>
        <v>#DIV/0!</v>
      </c>
      <c r="J40" s="113" t="e">
        <f>#REF!</f>
        <v>#REF!</v>
      </c>
    </row>
    <row r="41" spans="1:10" ht="25.5" outlineLevel="1">
      <c r="A41" s="236" t="s">
        <v>29</v>
      </c>
      <c r="B41" s="237"/>
      <c r="C41" s="125"/>
      <c r="D41" s="131" t="s">
        <v>68</v>
      </c>
      <c r="E41" s="127">
        <f>SUM(H42:H44)</f>
        <v>0</v>
      </c>
      <c r="F41" s="127"/>
      <c r="G41" s="127"/>
      <c r="H41" s="127"/>
      <c r="I41" s="128" t="e">
        <f>E41/$G$63</f>
        <v>#DIV/0!</v>
      </c>
      <c r="J41" s="113" t="e">
        <f>#REF!</f>
        <v>#REF!</v>
      </c>
    </row>
    <row r="42" spans="1:10" ht="25.5" outlineLevel="1">
      <c r="A42" s="15" t="s">
        <v>69</v>
      </c>
      <c r="B42" s="12">
        <v>93358</v>
      </c>
      <c r="C42" s="118" t="s">
        <v>88</v>
      </c>
      <c r="D42" s="119" t="s">
        <v>119</v>
      </c>
      <c r="E42" s="120" t="s">
        <v>120</v>
      </c>
      <c r="F42" s="121">
        <v>12.2</v>
      </c>
      <c r="G42" s="32"/>
      <c r="H42" s="3">
        <f>ROUND(_xlfn.IFERROR(F42*G42," - "),2)</f>
        <v>0</v>
      </c>
      <c r="I42" s="122" t="e">
        <f>H42/$G$63</f>
        <v>#DIV/0!</v>
      </c>
      <c r="J42" s="113" t="e">
        <f>#REF!</f>
        <v>#REF!</v>
      </c>
    </row>
    <row r="43" spans="1:10" ht="25.5" outlineLevel="1">
      <c r="A43" s="15" t="s">
        <v>91</v>
      </c>
      <c r="B43" s="12">
        <v>100323</v>
      </c>
      <c r="C43" s="118" t="s">
        <v>88</v>
      </c>
      <c r="D43" s="119" t="s">
        <v>121</v>
      </c>
      <c r="E43" s="120" t="s">
        <v>120</v>
      </c>
      <c r="F43" s="132">
        <v>2.6</v>
      </c>
      <c r="G43" s="32"/>
      <c r="H43" s="3">
        <f>ROUND(_xlfn.IFERROR(F43*G43," - "),2)</f>
        <v>0</v>
      </c>
      <c r="I43" s="122" t="e">
        <f>H43/$G$63</f>
        <v>#DIV/0!</v>
      </c>
      <c r="J43" s="113" t="e">
        <f>#REF!</f>
        <v>#REF!</v>
      </c>
    </row>
    <row r="44" spans="1:10" ht="25.5" outlineLevel="1">
      <c r="A44" s="15" t="s">
        <v>92</v>
      </c>
      <c r="B44" s="16">
        <v>82700</v>
      </c>
      <c r="C44" s="118" t="s">
        <v>82</v>
      </c>
      <c r="D44" s="119" t="s">
        <v>122</v>
      </c>
      <c r="E44" s="120" t="s">
        <v>120</v>
      </c>
      <c r="F44" s="132">
        <v>4</v>
      </c>
      <c r="G44" s="32"/>
      <c r="H44" s="3">
        <f>ROUND(_xlfn.IFERROR(F44*G44," - "),2)</f>
        <v>0</v>
      </c>
      <c r="I44" s="122" t="e">
        <f>H44/$G$63</f>
        <v>#DIV/0!</v>
      </c>
      <c r="J44" s="113" t="e">
        <f>#REF!</f>
        <v>#REF!</v>
      </c>
    </row>
    <row r="45" spans="1:10" ht="12.75" outlineLevel="1">
      <c r="A45" s="236" t="s">
        <v>70</v>
      </c>
      <c r="B45" s="237"/>
      <c r="C45" s="125"/>
      <c r="D45" s="131" t="s">
        <v>74</v>
      </c>
      <c r="E45" s="127">
        <f>SUM(H46:H46)</f>
        <v>0</v>
      </c>
      <c r="F45" s="127"/>
      <c r="G45" s="127"/>
      <c r="H45" s="127"/>
      <c r="I45" s="128" t="e">
        <f>E45/$G$63</f>
        <v>#DIV/0!</v>
      </c>
      <c r="J45" s="113" t="e">
        <f>#REF!</f>
        <v>#REF!</v>
      </c>
    </row>
    <row r="46" spans="1:10" ht="38.25" outlineLevel="1">
      <c r="A46" s="15" t="s">
        <v>71</v>
      </c>
      <c r="B46" s="12">
        <v>94269</v>
      </c>
      <c r="C46" s="118" t="s">
        <v>88</v>
      </c>
      <c r="D46" s="119" t="s">
        <v>123</v>
      </c>
      <c r="E46" s="120" t="s">
        <v>117</v>
      </c>
      <c r="F46" s="121">
        <v>9</v>
      </c>
      <c r="G46" s="32"/>
      <c r="H46" s="3">
        <f>ROUND(_xlfn.IFERROR(F46*G46," - "),2)</f>
        <v>0</v>
      </c>
      <c r="I46" s="122" t="e">
        <f>H46/$G$63</f>
        <v>#DIV/0!</v>
      </c>
      <c r="J46" s="113" t="e">
        <f>#REF!</f>
        <v>#REF!</v>
      </c>
    </row>
    <row r="47" spans="1:10" ht="12.75" outlineLevel="1">
      <c r="A47" s="236" t="s">
        <v>72</v>
      </c>
      <c r="B47" s="237"/>
      <c r="C47" s="125"/>
      <c r="D47" s="131" t="s">
        <v>37</v>
      </c>
      <c r="E47" s="127">
        <f>SUM(H48:H49)</f>
        <v>0</v>
      </c>
      <c r="F47" s="127"/>
      <c r="G47" s="127"/>
      <c r="H47" s="127"/>
      <c r="I47" s="128" t="e">
        <f>E47/$G$63</f>
        <v>#DIV/0!</v>
      </c>
      <c r="J47" s="113" t="e">
        <f>#REF!</f>
        <v>#REF!</v>
      </c>
    </row>
    <row r="48" spans="1:10" ht="12.75" outlineLevel="1">
      <c r="A48" s="15" t="s">
        <v>73</v>
      </c>
      <c r="B48" s="12">
        <v>93567</v>
      </c>
      <c r="C48" s="118" t="s">
        <v>88</v>
      </c>
      <c r="D48" s="119" t="s">
        <v>124</v>
      </c>
      <c r="E48" s="120" t="s">
        <v>125</v>
      </c>
      <c r="F48" s="121">
        <v>4</v>
      </c>
      <c r="G48" s="32"/>
      <c r="H48" s="3">
        <f>ROUND(_xlfn.IFERROR(F48*G48," - "),2)</f>
        <v>0</v>
      </c>
      <c r="I48" s="122" t="e">
        <f>H48/$G$63</f>
        <v>#DIV/0!</v>
      </c>
      <c r="J48" s="113" t="e">
        <f>#REF!</f>
        <v>#REF!</v>
      </c>
    </row>
    <row r="49" spans="1:10" ht="12.75" outlineLevel="1">
      <c r="A49" s="15" t="s">
        <v>85</v>
      </c>
      <c r="B49" s="12">
        <v>93572</v>
      </c>
      <c r="C49" s="118" t="s">
        <v>88</v>
      </c>
      <c r="D49" s="119" t="s">
        <v>126</v>
      </c>
      <c r="E49" s="120" t="s">
        <v>125</v>
      </c>
      <c r="F49" s="121">
        <v>4</v>
      </c>
      <c r="G49" s="32"/>
      <c r="H49" s="3">
        <f>ROUND(_xlfn.IFERROR(F49*G49," - "),2)</f>
        <v>0</v>
      </c>
      <c r="I49" s="122" t="e">
        <f>H49/$G$63</f>
        <v>#DIV/0!</v>
      </c>
      <c r="J49" s="113"/>
    </row>
    <row r="50" spans="1:10" ht="12.75" outlineLevel="1">
      <c r="A50" s="236" t="s">
        <v>86</v>
      </c>
      <c r="B50" s="237"/>
      <c r="C50" s="125"/>
      <c r="D50" s="131" t="s">
        <v>106</v>
      </c>
      <c r="E50" s="127">
        <f>SUM(H51:H60)</f>
        <v>0</v>
      </c>
      <c r="F50" s="127"/>
      <c r="G50" s="127"/>
      <c r="H50" s="127"/>
      <c r="I50" s="128" t="e">
        <f>E50/$G$63</f>
        <v>#DIV/0!</v>
      </c>
      <c r="J50" s="113" t="e">
        <f>#REF!</f>
        <v>#REF!</v>
      </c>
    </row>
    <row r="51" spans="1:10" ht="38.25" outlineLevel="1">
      <c r="A51" s="15" t="s">
        <v>87</v>
      </c>
      <c r="B51" s="12" t="s">
        <v>31</v>
      </c>
      <c r="C51" s="118" t="s">
        <v>84</v>
      </c>
      <c r="D51" s="119" t="s">
        <v>127</v>
      </c>
      <c r="E51" s="120" t="s">
        <v>128</v>
      </c>
      <c r="F51" s="121">
        <v>4</v>
      </c>
      <c r="G51" s="32"/>
      <c r="H51" s="3">
        <f>ROUND(_xlfn.IFERROR(F51*G51," - "),2)</f>
        <v>0</v>
      </c>
      <c r="I51" s="122" t="e">
        <f>H51/$G$63</f>
        <v>#DIV/0!</v>
      </c>
      <c r="J51" s="113" t="e">
        <f>#REF!</f>
        <v>#REF!</v>
      </c>
    </row>
    <row r="52" spans="1:10" ht="12.75" outlineLevel="1">
      <c r="A52" s="15" t="s">
        <v>93</v>
      </c>
      <c r="B52" s="12" t="s">
        <v>32</v>
      </c>
      <c r="C52" s="118" t="s">
        <v>84</v>
      </c>
      <c r="D52" s="119" t="s">
        <v>129</v>
      </c>
      <c r="E52" s="120" t="s">
        <v>128</v>
      </c>
      <c r="F52" s="121">
        <v>4</v>
      </c>
      <c r="G52" s="32"/>
      <c r="H52" s="3">
        <f>ROUND(_xlfn.IFERROR(F52*G52," - "),2)</f>
        <v>0</v>
      </c>
      <c r="I52" s="122" t="e">
        <f aca="true" t="shared" si="2" ref="I52:I60">H52/$G$63</f>
        <v>#DIV/0!</v>
      </c>
      <c r="J52" s="113"/>
    </row>
    <row r="53" spans="1:10" ht="25.5" outlineLevel="1">
      <c r="A53" s="15" t="s">
        <v>94</v>
      </c>
      <c r="B53" s="12" t="s">
        <v>30</v>
      </c>
      <c r="C53" s="118" t="s">
        <v>84</v>
      </c>
      <c r="D53" s="119" t="s">
        <v>130</v>
      </c>
      <c r="E53" s="120" t="s">
        <v>128</v>
      </c>
      <c r="F53" s="121">
        <v>8</v>
      </c>
      <c r="G53" s="32"/>
      <c r="H53" s="3">
        <f>ROUND(_xlfn.IFERROR(F53*G53," - "),2)</f>
        <v>0</v>
      </c>
      <c r="I53" s="122" t="e">
        <f t="shared" si="2"/>
        <v>#DIV/0!</v>
      </c>
      <c r="J53" s="113" t="e">
        <f>#REF!</f>
        <v>#REF!</v>
      </c>
    </row>
    <row r="54" spans="1:10" ht="25.5" outlineLevel="1">
      <c r="A54" s="15" t="s">
        <v>95</v>
      </c>
      <c r="B54" s="12">
        <v>93214</v>
      </c>
      <c r="C54" s="118" t="s">
        <v>88</v>
      </c>
      <c r="D54" s="119" t="s">
        <v>131</v>
      </c>
      <c r="E54" s="120" t="s">
        <v>132</v>
      </c>
      <c r="F54" s="121">
        <v>2</v>
      </c>
      <c r="G54" s="32"/>
      <c r="H54" s="3">
        <f>ROUND(_xlfn.IFERROR(F54*G54," - "),2)</f>
        <v>0</v>
      </c>
      <c r="I54" s="122" t="e">
        <f t="shared" si="2"/>
        <v>#DIV/0!</v>
      </c>
      <c r="J54" s="113"/>
    </row>
    <row r="55" spans="1:10" ht="12.75" outlineLevel="1">
      <c r="A55" s="15" t="s">
        <v>96</v>
      </c>
      <c r="B55" s="12" t="s">
        <v>33</v>
      </c>
      <c r="C55" s="118" t="s">
        <v>84</v>
      </c>
      <c r="D55" s="119" t="s">
        <v>133</v>
      </c>
      <c r="E55" s="120" t="s">
        <v>78</v>
      </c>
      <c r="F55" s="121">
        <f>ROUND(((13.3+10.9)*2.25),2)</f>
        <v>54.45</v>
      </c>
      <c r="G55" s="32"/>
      <c r="H55" s="3">
        <f>ROUND(_xlfn.IFERROR(F55*G55," - "),2)</f>
        <v>0</v>
      </c>
      <c r="I55" s="122" t="e">
        <f t="shared" si="2"/>
        <v>#DIV/0!</v>
      </c>
      <c r="J55" s="113" t="e">
        <f>#REF!</f>
        <v>#REF!</v>
      </c>
    </row>
    <row r="56" spans="1:10" ht="12.75" outlineLevel="1">
      <c r="A56" s="15" t="s">
        <v>97</v>
      </c>
      <c r="B56" s="16">
        <v>100101</v>
      </c>
      <c r="C56" s="118" t="s">
        <v>82</v>
      </c>
      <c r="D56" s="119" t="s">
        <v>134</v>
      </c>
      <c r="E56" s="120" t="s">
        <v>135</v>
      </c>
      <c r="F56" s="121">
        <f>30*15*2</f>
        <v>900</v>
      </c>
      <c r="G56" s="32"/>
      <c r="H56" s="3">
        <f>ROUND(_xlfn.IFERROR(F56*G56," - "),2)</f>
        <v>0</v>
      </c>
      <c r="I56" s="122" t="e">
        <f t="shared" si="2"/>
        <v>#DIV/0!</v>
      </c>
      <c r="J56" s="113" t="e">
        <f>#REF!</f>
        <v>#REF!</v>
      </c>
    </row>
    <row r="57" spans="1:10" ht="12.75" outlineLevel="1">
      <c r="A57" s="15" t="s">
        <v>98</v>
      </c>
      <c r="B57" s="16">
        <v>100102</v>
      </c>
      <c r="C57" s="118" t="s">
        <v>82</v>
      </c>
      <c r="D57" s="119" t="s">
        <v>136</v>
      </c>
      <c r="E57" s="120" t="s">
        <v>120</v>
      </c>
      <c r="F57" s="121">
        <f>30*15</f>
        <v>450</v>
      </c>
      <c r="G57" s="32"/>
      <c r="H57" s="3">
        <f>ROUND(_xlfn.IFERROR(F57*G57," - "),2)</f>
        <v>0</v>
      </c>
      <c r="I57" s="122" t="e">
        <f t="shared" si="2"/>
        <v>#DIV/0!</v>
      </c>
      <c r="J57" s="113"/>
    </row>
    <row r="58" spans="1:10" ht="25.5" outlineLevel="1">
      <c r="A58" s="15" t="s">
        <v>99</v>
      </c>
      <c r="B58" s="16" t="s">
        <v>104</v>
      </c>
      <c r="C58" s="118" t="s">
        <v>82</v>
      </c>
      <c r="D58" s="119" t="s">
        <v>137</v>
      </c>
      <c r="E58" s="120" t="s">
        <v>78</v>
      </c>
      <c r="F58" s="121">
        <f>30*2*2</f>
        <v>120</v>
      </c>
      <c r="G58" s="32"/>
      <c r="H58" s="3">
        <f>ROUND(_xlfn.IFERROR(F58*G58," - "),2)</f>
        <v>0</v>
      </c>
      <c r="I58" s="122" t="e">
        <f t="shared" si="2"/>
        <v>#DIV/0!</v>
      </c>
      <c r="J58" s="113"/>
    </row>
    <row r="59" spans="1:10" ht="25.5" outlineLevel="1">
      <c r="A59" s="15" t="s">
        <v>102</v>
      </c>
      <c r="B59" s="12" t="s">
        <v>34</v>
      </c>
      <c r="C59" s="118" t="s">
        <v>84</v>
      </c>
      <c r="D59" s="119" t="s">
        <v>138</v>
      </c>
      <c r="E59" s="120" t="s">
        <v>128</v>
      </c>
      <c r="F59" s="121">
        <f>1*3</f>
        <v>3</v>
      </c>
      <c r="G59" s="32"/>
      <c r="H59" s="3">
        <f>ROUND(_xlfn.IFERROR(F59*G59," - "),2)</f>
        <v>0</v>
      </c>
      <c r="I59" s="122" t="e">
        <f t="shared" si="2"/>
        <v>#DIV/0!</v>
      </c>
      <c r="J59" s="113" t="e">
        <f>#REF!</f>
        <v>#REF!</v>
      </c>
    </row>
    <row r="60" spans="1:10" ht="12.75" outlineLevel="1">
      <c r="A60" s="15" t="s">
        <v>103</v>
      </c>
      <c r="B60" s="12" t="s">
        <v>35</v>
      </c>
      <c r="C60" s="118" t="s">
        <v>84</v>
      </c>
      <c r="D60" s="119" t="s">
        <v>139</v>
      </c>
      <c r="E60" s="120" t="s">
        <v>78</v>
      </c>
      <c r="F60" s="121">
        <f>15*10</f>
        <v>150</v>
      </c>
      <c r="G60" s="32"/>
      <c r="H60" s="3">
        <f>ROUND(_xlfn.IFERROR(F60*G60," - "),2)</f>
        <v>0</v>
      </c>
      <c r="I60" s="122" t="e">
        <f t="shared" si="2"/>
        <v>#DIV/0!</v>
      </c>
      <c r="J60" s="113" t="e">
        <f>#REF!</f>
        <v>#REF!</v>
      </c>
    </row>
    <row r="61" spans="1:10" ht="12.75" outlineLevel="1">
      <c r="A61" s="236" t="s">
        <v>100</v>
      </c>
      <c r="B61" s="237"/>
      <c r="C61" s="125"/>
      <c r="D61" s="131" t="s">
        <v>75</v>
      </c>
      <c r="E61" s="127">
        <f>SUM(H62:H62)</f>
        <v>0</v>
      </c>
      <c r="F61" s="127"/>
      <c r="G61" s="127"/>
      <c r="H61" s="127"/>
      <c r="I61" s="128" t="e">
        <f>E61/$G$63</f>
        <v>#DIV/0!</v>
      </c>
      <c r="J61" s="113" t="e">
        <f>#REF!</f>
        <v>#REF!</v>
      </c>
    </row>
    <row r="62" spans="1:10" ht="26.25" outlineLevel="1" thickBot="1">
      <c r="A62" s="15" t="s">
        <v>101</v>
      </c>
      <c r="B62" s="12">
        <v>98524</v>
      </c>
      <c r="C62" s="118" t="s">
        <v>88</v>
      </c>
      <c r="D62" s="119" t="s">
        <v>109</v>
      </c>
      <c r="E62" s="120" t="s">
        <v>78</v>
      </c>
      <c r="F62" s="121">
        <v>1085</v>
      </c>
      <c r="G62" s="32"/>
      <c r="H62" s="3">
        <f>ROUND(_xlfn.IFERROR(F62*G62," - "),2)</f>
        <v>0</v>
      </c>
      <c r="I62" s="122" t="e">
        <f>H62/$G$63</f>
        <v>#DIV/0!</v>
      </c>
      <c r="J62" s="113" t="e">
        <f>#REF!</f>
        <v>#REF!</v>
      </c>
    </row>
    <row r="63" spans="1:10" s="10" customFormat="1" ht="18.75" thickBot="1">
      <c r="A63" s="133" t="s">
        <v>44</v>
      </c>
      <c r="B63" s="134"/>
      <c r="C63" s="134"/>
      <c r="D63" s="135"/>
      <c r="E63" s="136"/>
      <c r="F63" s="137"/>
      <c r="G63" s="238">
        <f>ROUND(SUM(E14),2)</f>
        <v>0</v>
      </c>
      <c r="H63" s="238"/>
      <c r="I63" s="138" t="e">
        <f>SUM(H16:H62)/G63</f>
        <v>#DIV/0!</v>
      </c>
      <c r="J63" s="113" t="e">
        <f>#REF!</f>
        <v>#REF!</v>
      </c>
    </row>
    <row r="64" spans="1:10" s="10" customFormat="1" ht="18.75" thickBot="1">
      <c r="A64" s="133" t="s">
        <v>47</v>
      </c>
      <c r="B64" s="134"/>
      <c r="C64" s="134"/>
      <c r="D64" s="135"/>
      <c r="E64" s="136"/>
      <c r="F64" s="33" t="s">
        <v>140</v>
      </c>
      <c r="G64" s="238" t="e">
        <f>ROUND(G63*(1+F64),2)</f>
        <v>#VALUE!</v>
      </c>
      <c r="H64" s="238"/>
      <c r="I64" s="138" t="e">
        <f>SUM(H16:H62)*F64/G64</f>
        <v>#VALUE!</v>
      </c>
      <c r="J64" s="113" t="e">
        <f>#REF!</f>
        <v>#REF!</v>
      </c>
    </row>
    <row r="65" spans="1:10" ht="38.25">
      <c r="A65" s="139" t="s">
        <v>48</v>
      </c>
      <c r="B65" s="140"/>
      <c r="C65" s="140"/>
      <c r="D65" s="141"/>
      <c r="E65" s="142"/>
      <c r="F65" s="143"/>
      <c r="G65" s="142"/>
      <c r="H65" s="144"/>
      <c r="I65" s="145"/>
      <c r="J65" s="146"/>
    </row>
    <row r="66" spans="1:10" ht="15">
      <c r="A66" s="22"/>
      <c r="B66" s="35"/>
      <c r="C66" s="36"/>
      <c r="D66" s="37"/>
      <c r="E66" s="38"/>
      <c r="F66" s="39"/>
      <c r="G66" s="38"/>
      <c r="H66" s="34"/>
      <c r="I66" s="38"/>
      <c r="J66" s="11"/>
    </row>
    <row r="67" spans="1:10" ht="15">
      <c r="A67" s="35"/>
      <c r="B67" s="35"/>
      <c r="C67" s="36"/>
      <c r="D67" s="37"/>
      <c r="E67" s="38"/>
      <c r="F67" s="39"/>
      <c r="G67" s="38"/>
      <c r="H67" s="38"/>
      <c r="I67" s="38"/>
      <c r="J67" s="2"/>
    </row>
    <row r="68" spans="1:10" ht="12.75">
      <c r="A68" s="40"/>
      <c r="B68" s="40"/>
      <c r="C68" s="41"/>
      <c r="D68" s="31"/>
      <c r="E68" s="42"/>
      <c r="F68" s="42"/>
      <c r="H68" s="44"/>
      <c r="I68" s="45"/>
      <c r="J68" s="46"/>
    </row>
    <row r="69" spans="1:10" ht="15.75">
      <c r="A69" s="47"/>
      <c r="B69" s="31"/>
      <c r="C69" s="48"/>
      <c r="D69" s="49"/>
      <c r="E69" s="50"/>
      <c r="F69" s="50"/>
      <c r="G69" s="50"/>
      <c r="H69" s="50"/>
      <c r="J69" s="2"/>
    </row>
    <row r="70" spans="1:10" ht="15">
      <c r="A70" s="47"/>
      <c r="B70" s="31"/>
      <c r="C70" s="48"/>
      <c r="D70" s="52"/>
      <c r="E70" s="53"/>
      <c r="F70" s="53"/>
      <c r="G70" s="53"/>
      <c r="H70" s="53"/>
      <c r="I70" s="45"/>
      <c r="J70" s="2"/>
    </row>
    <row r="71" spans="1:10" ht="15">
      <c r="A71" s="47"/>
      <c r="B71" s="31"/>
      <c r="C71" s="48"/>
      <c r="D71" s="38"/>
      <c r="E71" s="53"/>
      <c r="F71" s="53"/>
      <c r="G71" s="53"/>
      <c r="H71" s="53"/>
      <c r="I71" s="38"/>
      <c r="J71" s="2"/>
    </row>
    <row r="72" spans="1:10" ht="12.75">
      <c r="A72" s="31"/>
      <c r="B72" s="31"/>
      <c r="C72" s="48"/>
      <c r="D72" s="54"/>
      <c r="E72" s="22"/>
      <c r="F72" s="22"/>
      <c r="G72" s="55"/>
      <c r="H72" s="22"/>
      <c r="I72" s="46"/>
      <c r="J72" s="2"/>
    </row>
    <row r="73" ht="12.75">
      <c r="J73" s="2"/>
    </row>
    <row r="75" spans="4:8" ht="15.75">
      <c r="D75" s="59"/>
      <c r="E75" s="60"/>
      <c r="F75" s="60"/>
      <c r="G75" s="50"/>
      <c r="H75" s="60"/>
    </row>
    <row r="76" spans="4:8" ht="12.75">
      <c r="D76" s="38"/>
      <c r="E76" s="61"/>
      <c r="F76" s="61"/>
      <c r="G76" s="53"/>
      <c r="H76" s="61"/>
    </row>
    <row r="77" spans="4:8" ht="12.75">
      <c r="D77" s="38"/>
      <c r="E77" s="61"/>
      <c r="F77" s="61"/>
      <c r="G77" s="53"/>
      <c r="H77" s="61"/>
    </row>
    <row r="79" spans="6:8" ht="15.75">
      <c r="F79" s="50"/>
      <c r="G79" s="50"/>
      <c r="H79" s="60"/>
    </row>
    <row r="80" spans="6:8" ht="12.75">
      <c r="F80" s="53"/>
      <c r="G80" s="53"/>
      <c r="H80" s="61"/>
    </row>
    <row r="81" spans="6:8" ht="12.75">
      <c r="F81" s="53"/>
      <c r="G81" s="53"/>
      <c r="H81" s="61"/>
    </row>
    <row r="98" spans="3:9" ht="12.75">
      <c r="C98" s="1"/>
      <c r="D98" s="55"/>
      <c r="E98" s="57"/>
      <c r="F98" s="43"/>
      <c r="G98" s="58"/>
      <c r="H98" s="51"/>
      <c r="I98" s="1"/>
    </row>
    <row r="99" spans="3:9" ht="12.75">
      <c r="C99" s="1"/>
      <c r="D99" s="55"/>
      <c r="E99" s="57"/>
      <c r="F99" s="43"/>
      <c r="G99" s="58"/>
      <c r="H99" s="51"/>
      <c r="I99" s="1"/>
    </row>
    <row r="100" spans="3:9" ht="12.75">
      <c r="C100" s="1"/>
      <c r="D100" s="55"/>
      <c r="E100" s="57"/>
      <c r="F100" s="43"/>
      <c r="G100" s="58"/>
      <c r="H100" s="51"/>
      <c r="I100" s="1"/>
    </row>
    <row r="101" spans="3:9" ht="12.75">
      <c r="C101" s="1"/>
      <c r="D101" s="55"/>
      <c r="E101" s="57"/>
      <c r="F101" s="43"/>
      <c r="G101" s="58"/>
      <c r="H101" s="51"/>
      <c r="I101" s="1"/>
    </row>
    <row r="102" spans="3:9" ht="12.75">
      <c r="C102" s="1"/>
      <c r="D102" s="55"/>
      <c r="E102" s="57"/>
      <c r="F102" s="43"/>
      <c r="G102" s="58"/>
      <c r="H102" s="51"/>
      <c r="I102" s="1"/>
    </row>
    <row r="103" spans="3:9" ht="12.75">
      <c r="C103" s="1"/>
      <c r="D103" s="55"/>
      <c r="E103" s="57"/>
      <c r="F103" s="43"/>
      <c r="G103" s="58"/>
      <c r="H103" s="51"/>
      <c r="I103" s="1"/>
    </row>
    <row r="104" spans="3:9" ht="12.75">
      <c r="C104" s="1"/>
      <c r="D104" s="55"/>
      <c r="E104" s="57"/>
      <c r="F104" s="43"/>
      <c r="G104" s="58"/>
      <c r="H104" s="51"/>
      <c r="I104" s="1"/>
    </row>
    <row r="105" spans="3:9" ht="12.75">
      <c r="C105" s="1"/>
      <c r="D105" s="55"/>
      <c r="E105" s="57"/>
      <c r="F105" s="43"/>
      <c r="G105" s="58"/>
      <c r="H105" s="51"/>
      <c r="I105" s="1"/>
    </row>
    <row r="106" spans="3:9" ht="12.75">
      <c r="C106" s="1"/>
      <c r="D106" s="55"/>
      <c r="E106" s="57"/>
      <c r="F106" s="43"/>
      <c r="G106" s="58"/>
      <c r="H106" s="51"/>
      <c r="I106" s="1"/>
    </row>
    <row r="107" spans="3:9" ht="12.75">
      <c r="C107" s="1"/>
      <c r="D107" s="55"/>
      <c r="E107" s="57"/>
      <c r="F107" s="43"/>
      <c r="G107" s="58"/>
      <c r="H107" s="51"/>
      <c r="I107" s="1"/>
    </row>
    <row r="108" spans="3:9" ht="12.75">
      <c r="C108" s="1"/>
      <c r="D108" s="55"/>
      <c r="E108" s="57"/>
      <c r="F108" s="43"/>
      <c r="G108" s="58"/>
      <c r="H108" s="51"/>
      <c r="I108" s="1"/>
    </row>
    <row r="109" spans="3:9" ht="12.75">
      <c r="C109" s="1"/>
      <c r="D109" s="55"/>
      <c r="E109" s="57"/>
      <c r="F109" s="43"/>
      <c r="G109" s="58"/>
      <c r="H109" s="51"/>
      <c r="I109" s="1"/>
    </row>
    <row r="110" spans="3:9" ht="12.75">
      <c r="C110" s="1"/>
      <c r="D110" s="55"/>
      <c r="E110" s="57"/>
      <c r="F110" s="43"/>
      <c r="G110" s="58"/>
      <c r="H110" s="51"/>
      <c r="I110" s="1"/>
    </row>
  </sheetData>
  <sheetProtection password="CC53" sheet="1" formatCells="0" formatColumns="0" formatRows="0" selectLockedCells="1"/>
  <autoFilter ref="A13:J72"/>
  <mergeCells count="19">
    <mergeCell ref="F7:G7"/>
    <mergeCell ref="C5:D5"/>
    <mergeCell ref="C7:D7"/>
    <mergeCell ref="C9:E9"/>
    <mergeCell ref="G63:H63"/>
    <mergeCell ref="G64:H64"/>
    <mergeCell ref="A15:B15"/>
    <mergeCell ref="A22:B22"/>
    <mergeCell ref="A37:B37"/>
    <mergeCell ref="A41:B41"/>
    <mergeCell ref="A29:B29"/>
    <mergeCell ref="F9:G9"/>
    <mergeCell ref="F11:G11"/>
    <mergeCell ref="A14:B14"/>
    <mergeCell ref="A45:B45"/>
    <mergeCell ref="A47:B47"/>
    <mergeCell ref="A61:B61"/>
    <mergeCell ref="A50:B50"/>
    <mergeCell ref="A33:B33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72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0" zoomScaleNormal="40" zoomScaleSheetLayoutView="70" workbookViewId="0" topLeftCell="A1">
      <selection activeCell="J17" sqref="J17"/>
    </sheetView>
  </sheetViews>
  <sheetFormatPr defaultColWidth="9.140625" defaultRowHeight="12.75"/>
  <cols>
    <col min="1" max="1" width="16.7109375" style="160" customWidth="1"/>
    <col min="2" max="2" width="65.57421875" style="160" customWidth="1"/>
    <col min="3" max="3" width="12.28125" style="166" customWidth="1"/>
    <col min="4" max="4" width="26.57421875" style="168" customWidth="1"/>
    <col min="5" max="5" width="25.421875" style="160" customWidth="1"/>
    <col min="6" max="8" width="26.421875" style="160" customWidth="1"/>
    <col min="9" max="10" width="9.140625" style="160" customWidth="1"/>
    <col min="11" max="16384" width="9.140625" style="160" customWidth="1"/>
  </cols>
  <sheetData>
    <row r="1" spans="1:4" s="154" customFormat="1" ht="30.75" customHeight="1">
      <c r="A1" s="153"/>
      <c r="B1" s="153"/>
      <c r="C1" s="153"/>
      <c r="D1" s="153"/>
    </row>
    <row r="2" spans="1:4" s="154" customFormat="1" ht="22.5" customHeight="1">
      <c r="A2" s="149"/>
      <c r="B2" s="149"/>
      <c r="C2" s="149"/>
      <c r="D2" s="149"/>
    </row>
    <row r="3" spans="3:4" s="154" customFormat="1" ht="9.75" customHeight="1">
      <c r="C3" s="149"/>
      <c r="D3" s="149"/>
    </row>
    <row r="4" spans="1:4" s="154" customFormat="1" ht="18">
      <c r="A4" s="151"/>
      <c r="B4" s="151"/>
      <c r="C4" s="151"/>
      <c r="D4" s="151"/>
    </row>
    <row r="5" spans="1:4" s="154" customFormat="1" ht="25.5" customHeight="1" thickBot="1">
      <c r="A5" s="22"/>
      <c r="B5" s="22"/>
      <c r="C5" s="155"/>
      <c r="D5" s="156"/>
    </row>
    <row r="6" spans="1:9" s="22" customFormat="1" ht="7.5" customHeight="1">
      <c r="A6" s="170"/>
      <c r="B6" s="171"/>
      <c r="C6" s="171"/>
      <c r="D6" s="171"/>
      <c r="E6" s="171"/>
      <c r="F6" s="171"/>
      <c r="G6" s="171"/>
      <c r="H6" s="171"/>
      <c r="I6" s="172"/>
    </row>
    <row r="7" spans="1:9" s="157" customFormat="1" ht="15.75" customHeight="1">
      <c r="A7" s="62" t="s">
        <v>0</v>
      </c>
      <c r="B7" s="275" t="str">
        <f>Orçamento!C5</f>
        <v>RUA ARNALDO SÉRGIO CORDEIRO DAS NEVES - CONTENÇÃO</v>
      </c>
      <c r="C7" s="275"/>
      <c r="D7" s="275"/>
      <c r="E7" s="276"/>
      <c r="F7" s="276"/>
      <c r="G7" s="276"/>
      <c r="H7" s="276"/>
      <c r="I7" s="175"/>
    </row>
    <row r="8" spans="1:9" s="157" customFormat="1" ht="6" customHeight="1">
      <c r="A8" s="176"/>
      <c r="B8" s="175"/>
      <c r="C8" s="177"/>
      <c r="D8" s="177"/>
      <c r="E8" s="178"/>
      <c r="F8" s="174"/>
      <c r="G8" s="174"/>
      <c r="H8" s="174"/>
      <c r="I8" s="175"/>
    </row>
    <row r="9" spans="1:9" s="157" customFormat="1" ht="15.75" customHeight="1">
      <c r="A9" s="72" t="str">
        <f>CONCATENATE(Orçamento!A7," ",Orçamento!C7)</f>
        <v>Tipo de Intervenção:  CONSTRUÇÃO</v>
      </c>
      <c r="B9" s="177"/>
      <c r="C9" s="73"/>
      <c r="D9" s="73"/>
      <c r="E9" s="277"/>
      <c r="F9" s="277"/>
      <c r="G9" s="277"/>
      <c r="H9" s="277"/>
      <c r="I9" s="175"/>
    </row>
    <row r="10" spans="1:9" s="157" customFormat="1" ht="6" customHeight="1">
      <c r="A10" s="62"/>
      <c r="B10" s="177"/>
      <c r="C10" s="177"/>
      <c r="D10" s="177"/>
      <c r="E10" s="178"/>
      <c r="F10" s="174"/>
      <c r="G10" s="174"/>
      <c r="H10" s="174"/>
      <c r="I10" s="175"/>
    </row>
    <row r="11" spans="1:9" s="157" customFormat="1" ht="15.75" customHeight="1">
      <c r="A11" s="72" t="s">
        <v>2</v>
      </c>
      <c r="B11" s="73" t="str">
        <f>Orçamento!C9</f>
        <v>Rua Arnaldo Sérgio Cordeiro das Neves, Itapevi - SP</v>
      </c>
      <c r="C11" s="173"/>
      <c r="D11" s="173"/>
      <c r="E11" s="276"/>
      <c r="F11" s="276"/>
      <c r="G11" s="276"/>
      <c r="H11" s="276"/>
      <c r="I11" s="175"/>
    </row>
    <row r="12" spans="1:9" s="22" customFormat="1" ht="6" customHeight="1" thickBot="1">
      <c r="A12" s="179"/>
      <c r="B12" s="180"/>
      <c r="C12" s="180"/>
      <c r="D12" s="180"/>
      <c r="E12" s="181"/>
      <c r="F12" s="181"/>
      <c r="G12" s="181"/>
      <c r="H12" s="181"/>
      <c r="I12" s="172"/>
    </row>
    <row r="13" spans="1:9" s="158" customFormat="1" ht="12" customHeight="1" thickBot="1">
      <c r="A13" s="182"/>
      <c r="B13" s="171"/>
      <c r="C13" s="171"/>
      <c r="D13" s="171"/>
      <c r="E13" s="171"/>
      <c r="F13" s="171"/>
      <c r="G13" s="171"/>
      <c r="H13" s="171"/>
      <c r="I13" s="183"/>
    </row>
    <row r="14" spans="1:9" s="159" customFormat="1" ht="18.75" thickBot="1">
      <c r="A14" s="263" t="s">
        <v>21</v>
      </c>
      <c r="B14" s="264" t="s">
        <v>22</v>
      </c>
      <c r="C14" s="184" t="s">
        <v>23</v>
      </c>
      <c r="D14" s="184" t="s">
        <v>24</v>
      </c>
      <c r="E14" s="265">
        <v>1</v>
      </c>
      <c r="F14" s="265">
        <v>2</v>
      </c>
      <c r="G14" s="265">
        <v>3</v>
      </c>
      <c r="H14" s="265">
        <v>4</v>
      </c>
      <c r="I14" s="185"/>
    </row>
    <row r="15" spans="1:9" s="159" customFormat="1" ht="18.75" thickBot="1">
      <c r="A15" s="263"/>
      <c r="B15" s="264"/>
      <c r="C15" s="186" t="s">
        <v>12</v>
      </c>
      <c r="D15" s="186" t="s">
        <v>13</v>
      </c>
      <c r="E15" s="266"/>
      <c r="F15" s="266"/>
      <c r="G15" s="266"/>
      <c r="H15" s="266"/>
      <c r="I15" s="185"/>
    </row>
    <row r="16" spans="1:9" ht="12" customHeight="1" thickBot="1">
      <c r="A16" s="187"/>
      <c r="B16" s="188"/>
      <c r="C16" s="187"/>
      <c r="D16" s="187"/>
      <c r="E16" s="187"/>
      <c r="F16" s="187"/>
      <c r="G16" s="187"/>
      <c r="H16" s="187"/>
      <c r="I16" s="189"/>
    </row>
    <row r="17" spans="1:9" ht="23.25" customHeight="1">
      <c r="A17" s="271">
        <f>Orçamento!A14</f>
        <v>1</v>
      </c>
      <c r="B17" s="256" t="str">
        <f>VLOOKUP(A17,Orçamento!$A$14:$I$62,4,FALSE)</f>
        <v>SERVIÇOS PRELIMINARES</v>
      </c>
      <c r="C17" s="258" t="e">
        <f>VLOOKUP(B17,Orçamento!$D$14:$I$62,6,FALSE)</f>
        <v>#DIV/0!</v>
      </c>
      <c r="D17" s="260" t="e">
        <f>Resumo!D14</f>
        <v>#VALUE!</v>
      </c>
      <c r="E17" s="161">
        <v>0</v>
      </c>
      <c r="F17" s="162">
        <v>0</v>
      </c>
      <c r="G17" s="162">
        <v>0</v>
      </c>
      <c r="H17" s="162">
        <v>0</v>
      </c>
      <c r="I17" s="190">
        <f>SUM(E17:H17)</f>
        <v>0</v>
      </c>
    </row>
    <row r="18" spans="1:9" ht="14.25" customHeight="1" thickBot="1">
      <c r="A18" s="272"/>
      <c r="B18" s="257"/>
      <c r="C18" s="259"/>
      <c r="D18" s="261"/>
      <c r="E18" s="191" t="e">
        <f>E17*$D17</f>
        <v>#VALUE!</v>
      </c>
      <c r="F18" s="192" t="e">
        <f>F17*$D17</f>
        <v>#VALUE!</v>
      </c>
      <c r="G18" s="192" t="e">
        <f>G17*$D17</f>
        <v>#VALUE!</v>
      </c>
      <c r="H18" s="192" t="e">
        <f>H17*$D17</f>
        <v>#VALUE!</v>
      </c>
      <c r="I18" s="190"/>
    </row>
    <row r="19" spans="1:10" s="163" customFormat="1" ht="12" customHeight="1" thickBot="1">
      <c r="A19" s="193"/>
      <c r="B19" s="194"/>
      <c r="C19" s="195"/>
      <c r="D19" s="195"/>
      <c r="E19" s="196"/>
      <c r="F19" s="196"/>
      <c r="G19" s="196"/>
      <c r="H19" s="196"/>
      <c r="I19" s="189"/>
      <c r="J19" s="160"/>
    </row>
    <row r="20" spans="1:9" ht="9.75" customHeight="1" thickBot="1">
      <c r="A20" s="267"/>
      <c r="B20" s="268" t="s">
        <v>25</v>
      </c>
      <c r="C20" s="269" t="e">
        <f>SUM(C17:C18)</f>
        <v>#DIV/0!</v>
      </c>
      <c r="D20" s="270" t="e">
        <f>SUM(D17:D18)</f>
        <v>#VALUE!</v>
      </c>
      <c r="E20" s="262" t="e">
        <f>ROUND(E18,2)</f>
        <v>#VALUE!</v>
      </c>
      <c r="F20" s="262" t="e">
        <f>ROUND(F18,2)</f>
        <v>#VALUE!</v>
      </c>
      <c r="G20" s="262" t="e">
        <f>ROUND(G18,2)</f>
        <v>#VALUE!</v>
      </c>
      <c r="H20" s="262" t="e">
        <f>ROUND(H18,2)</f>
        <v>#VALUE!</v>
      </c>
      <c r="I20" s="189"/>
    </row>
    <row r="21" spans="1:9" ht="9.75" customHeight="1" thickBot="1">
      <c r="A21" s="267"/>
      <c r="B21" s="268"/>
      <c r="C21" s="269"/>
      <c r="D21" s="270"/>
      <c r="E21" s="262"/>
      <c r="F21" s="262"/>
      <c r="G21" s="262"/>
      <c r="H21" s="262"/>
      <c r="I21" s="189"/>
    </row>
    <row r="22" spans="1:9" ht="9.75" customHeight="1" thickBot="1">
      <c r="A22" s="267"/>
      <c r="B22" s="268"/>
      <c r="C22" s="269"/>
      <c r="D22" s="270"/>
      <c r="E22" s="262"/>
      <c r="F22" s="262"/>
      <c r="G22" s="262"/>
      <c r="H22" s="262"/>
      <c r="I22" s="189"/>
    </row>
    <row r="23" spans="1:9" ht="13.5" customHeight="1" thickBot="1">
      <c r="A23" s="244"/>
      <c r="B23" s="246" t="s">
        <v>26</v>
      </c>
      <c r="C23" s="248" t="e">
        <f>D23/D20</f>
        <v>#VALUE!</v>
      </c>
      <c r="D23" s="250" t="e">
        <f>SUM(E20:H22)</f>
        <v>#VALUE!</v>
      </c>
      <c r="E23" s="252" t="e">
        <f>E20</f>
        <v>#VALUE!</v>
      </c>
      <c r="F23" s="254" t="e">
        <f>E23+F20</f>
        <v>#VALUE!</v>
      </c>
      <c r="G23" s="254" t="e">
        <f>F23+G20</f>
        <v>#VALUE!</v>
      </c>
      <c r="H23" s="254" t="e">
        <f>G23+H20</f>
        <v>#VALUE!</v>
      </c>
      <c r="I23" s="189"/>
    </row>
    <row r="24" spans="1:9" ht="13.5" customHeight="1" thickBot="1">
      <c r="A24" s="244"/>
      <c r="B24" s="246"/>
      <c r="C24" s="248"/>
      <c r="D24" s="250"/>
      <c r="E24" s="252"/>
      <c r="F24" s="254"/>
      <c r="G24" s="254"/>
      <c r="H24" s="254"/>
      <c r="I24" s="189"/>
    </row>
    <row r="25" spans="1:9" ht="13.5" customHeight="1" thickBot="1">
      <c r="A25" s="245"/>
      <c r="B25" s="247"/>
      <c r="C25" s="249"/>
      <c r="D25" s="251"/>
      <c r="E25" s="253"/>
      <c r="F25" s="255"/>
      <c r="G25" s="255"/>
      <c r="H25" s="255"/>
      <c r="I25" s="189"/>
    </row>
    <row r="26" spans="1:5" ht="12.75">
      <c r="A26" s="164"/>
      <c r="B26" s="164"/>
      <c r="C26" s="164"/>
      <c r="D26" s="164"/>
      <c r="E26" s="164"/>
    </row>
    <row r="27" spans="1:5" ht="14.25">
      <c r="A27" s="165"/>
      <c r="B27" s="164"/>
      <c r="C27" s="164"/>
      <c r="D27" s="164"/>
      <c r="E27" s="164"/>
    </row>
    <row r="28" ht="12.75">
      <c r="D28" s="166"/>
    </row>
    <row r="29" ht="12.75">
      <c r="B29" s="167"/>
    </row>
    <row r="30" ht="12.75">
      <c r="B30" s="167"/>
    </row>
    <row r="31" spans="2:7" ht="12.75" customHeight="1">
      <c r="B31" s="31"/>
      <c r="C31" s="30"/>
      <c r="D31" s="30"/>
      <c r="E31" s="273"/>
      <c r="F31" s="273"/>
      <c r="G31" s="273"/>
    </row>
    <row r="32" spans="2:7" ht="15.75">
      <c r="B32" s="59"/>
      <c r="C32" s="60"/>
      <c r="D32" s="60"/>
      <c r="E32" s="274"/>
      <c r="F32" s="274"/>
      <c r="G32" s="274"/>
    </row>
    <row r="33" spans="2:7" ht="12.75" customHeight="1">
      <c r="B33" s="38"/>
      <c r="C33" s="61"/>
      <c r="D33" s="61"/>
      <c r="E33" s="273"/>
      <c r="F33" s="273"/>
      <c r="G33" s="273"/>
    </row>
    <row r="34" spans="2:7" ht="12.75" customHeight="1">
      <c r="B34" s="38"/>
      <c r="C34" s="61"/>
      <c r="D34" s="61"/>
      <c r="E34" s="273"/>
      <c r="F34" s="273"/>
      <c r="G34" s="273"/>
    </row>
    <row r="35" spans="2:5" ht="12.75">
      <c r="B35" s="54"/>
      <c r="C35" s="22"/>
      <c r="D35" s="22"/>
      <c r="E35" s="169"/>
    </row>
  </sheetData>
  <sheetProtection password="CC53" sheet="1" formatCells="0" formatColumns="0" formatRows="0" selectLockedCells="1"/>
  <mergeCells count="34">
    <mergeCell ref="B7:D7"/>
    <mergeCell ref="E7:H7"/>
    <mergeCell ref="E11:H11"/>
    <mergeCell ref="E9:H9"/>
    <mergeCell ref="E31:G31"/>
    <mergeCell ref="E32:G32"/>
    <mergeCell ref="E33:G33"/>
    <mergeCell ref="E34:G34"/>
    <mergeCell ref="E20:E22"/>
    <mergeCell ref="F14:F15"/>
    <mergeCell ref="G14:G15"/>
    <mergeCell ref="A14:A15"/>
    <mergeCell ref="B14:B15"/>
    <mergeCell ref="E14:E15"/>
    <mergeCell ref="H14:H15"/>
    <mergeCell ref="G23:G25"/>
    <mergeCell ref="A20:A22"/>
    <mergeCell ref="B20:B22"/>
    <mergeCell ref="C20:C22"/>
    <mergeCell ref="D20:D22"/>
    <mergeCell ref="A17:A18"/>
    <mergeCell ref="B17:B18"/>
    <mergeCell ref="C17:C18"/>
    <mergeCell ref="D17:D18"/>
    <mergeCell ref="F20:F22"/>
    <mergeCell ref="F23:F25"/>
    <mergeCell ref="H20:H22"/>
    <mergeCell ref="G20:G22"/>
    <mergeCell ref="A23:A25"/>
    <mergeCell ref="B23:B25"/>
    <mergeCell ref="C23:C25"/>
    <mergeCell ref="D23:D25"/>
    <mergeCell ref="E23:E25"/>
    <mergeCell ref="H23:H25"/>
  </mergeCells>
  <conditionalFormatting sqref="E17:H17">
    <cfRule type="cellIs" priority="11651" dxfId="1" operator="equal" stopIfTrue="1">
      <formula>0</formula>
    </cfRule>
    <cfRule type="cellIs" priority="11652" dxfId="6" operator="greaterThan" stopIfTrue="1">
      <formula>0.0000001</formula>
    </cfRule>
  </conditionalFormatting>
  <conditionalFormatting sqref="E17:H17">
    <cfRule type="cellIs" priority="11649" dxfId="1" operator="equal" stopIfTrue="1">
      <formula>0</formula>
    </cfRule>
    <cfRule type="cellIs" priority="11650" dxfId="7" operator="greaterThan" stopIfTrue="1">
      <formula>0.0000001</formula>
    </cfRule>
  </conditionalFormatting>
  <conditionalFormatting sqref="E17:H17">
    <cfRule type="cellIs" priority="11645" dxfId="1" operator="equal" stopIfTrue="1">
      <formula>0</formula>
    </cfRule>
    <cfRule type="cellIs" priority="11646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90" zoomScalePageLayoutView="0" workbookViewId="0" topLeftCell="A1">
      <selection activeCell="C1" sqref="C1"/>
    </sheetView>
  </sheetViews>
  <sheetFormatPr defaultColWidth="9.140625" defaultRowHeight="12.75"/>
  <cols>
    <col min="1" max="1" width="14.00390625" style="54" customWidth="1"/>
    <col min="2" max="2" width="79.28125" style="154" customWidth="1"/>
    <col min="3" max="4" width="25.8515625" style="205" customWidth="1"/>
    <col min="5" max="5" width="21.7109375" style="209" customWidth="1"/>
    <col min="6" max="16384" width="9.140625" style="197" customWidth="1"/>
  </cols>
  <sheetData>
    <row r="1" spans="1:5" ht="30.75" customHeight="1">
      <c r="A1" s="22"/>
      <c r="B1" s="153"/>
      <c r="C1" s="153"/>
      <c r="D1" s="153"/>
      <c r="E1" s="153"/>
    </row>
    <row r="2" spans="1:5" ht="12.75">
      <c r="A2" s="22"/>
      <c r="B2" s="149"/>
      <c r="C2" s="149"/>
      <c r="D2" s="149"/>
      <c r="E2" s="149"/>
    </row>
    <row r="3" spans="1:5" ht="9.75" customHeight="1">
      <c r="A3" s="22"/>
      <c r="B3" s="149"/>
      <c r="C3" s="149"/>
      <c r="D3" s="149"/>
      <c r="E3" s="149"/>
    </row>
    <row r="4" spans="1:5" ht="18">
      <c r="A4" s="22"/>
      <c r="B4" s="151"/>
      <c r="C4" s="151"/>
      <c r="D4" s="151"/>
      <c r="E4" s="151"/>
    </row>
    <row r="5" spans="1:5" ht="25.5" customHeight="1" thickBot="1">
      <c r="A5" s="198"/>
      <c r="B5" s="155"/>
      <c r="C5" s="199"/>
      <c r="D5" s="199"/>
      <c r="E5" s="199"/>
    </row>
    <row r="6" spans="1:5" s="200" customFormat="1" ht="16.5" customHeight="1">
      <c r="A6" s="210" t="s">
        <v>0</v>
      </c>
      <c r="B6" s="211" t="str">
        <f>Orçamento!C5</f>
        <v>RUA ARNALDO SÉRGIO CORDEIRO DAS NEVES - CONTENÇÃO</v>
      </c>
      <c r="C6" s="212"/>
      <c r="D6" s="212"/>
      <c r="E6" s="213"/>
    </row>
    <row r="7" spans="1:5" s="200" customFormat="1" ht="7.5" customHeight="1">
      <c r="A7" s="214"/>
      <c r="B7" s="177"/>
      <c r="C7" s="215"/>
      <c r="D7" s="215"/>
      <c r="E7" s="216"/>
    </row>
    <row r="8" spans="1:5" s="200" customFormat="1" ht="18" customHeight="1">
      <c r="A8" s="214" t="s">
        <v>2</v>
      </c>
      <c r="B8" s="64" t="str">
        <f>Orçamento!C9</f>
        <v>Rua Arnaldo Sérgio Cordeiro das Neves, Itapevi - SP</v>
      </c>
      <c r="C8" s="65"/>
      <c r="D8" s="74" t="str">
        <f>Orçamento!F9</f>
        <v>Investimento:</v>
      </c>
      <c r="E8" s="219" t="e">
        <f>Orçamento!H9</f>
        <v>#VALUE!</v>
      </c>
    </row>
    <row r="9" spans="1:5" s="200" customFormat="1" ht="7.5" customHeight="1">
      <c r="A9" s="214"/>
      <c r="B9" s="177"/>
      <c r="C9" s="65"/>
      <c r="D9" s="217"/>
      <c r="E9" s="218"/>
    </row>
    <row r="10" spans="1:5" s="200" customFormat="1" ht="18" customHeight="1">
      <c r="A10" s="214" t="s">
        <v>4</v>
      </c>
      <c r="B10" s="220" t="str">
        <f>Orçamento!C11</f>
        <v>SINAPI (Maio-2021) / Siurb (infra) - (Jan-2021) / SICRO (Jan-2021) / CDHU - 181</v>
      </c>
      <c r="C10" s="65"/>
      <c r="D10" s="74"/>
      <c r="E10" s="221"/>
    </row>
    <row r="11" spans="1:5" ht="7.5" customHeight="1" thickBot="1">
      <c r="A11" s="222"/>
      <c r="B11" s="223"/>
      <c r="C11" s="223"/>
      <c r="D11" s="223"/>
      <c r="E11" s="224"/>
    </row>
    <row r="12" spans="1:5" ht="18" customHeight="1" thickBot="1">
      <c r="A12" s="279"/>
      <c r="B12" s="279"/>
      <c r="C12" s="279"/>
      <c r="D12" s="279"/>
      <c r="E12" s="279"/>
    </row>
    <row r="13" spans="1:5" s="201" customFormat="1" ht="39.75" customHeight="1" thickBot="1">
      <c r="A13" s="225" t="s">
        <v>6</v>
      </c>
      <c r="B13" s="100" t="s">
        <v>8</v>
      </c>
      <c r="C13" s="226" t="s">
        <v>45</v>
      </c>
      <c r="D13" s="226" t="s">
        <v>46</v>
      </c>
      <c r="E13" s="227" t="s">
        <v>11</v>
      </c>
    </row>
    <row r="14" spans="1:5" s="202" customFormat="1" ht="19.5" customHeight="1">
      <c r="A14" s="228">
        <f>Orçamento!A14</f>
        <v>1</v>
      </c>
      <c r="B14" s="229" t="str">
        <f>VLOOKUP(A14,Orçamento!$A$14:$I$62,4,FALSE)</f>
        <v>SERVIÇOS PRELIMINARES</v>
      </c>
      <c r="C14" s="230">
        <f>VLOOKUP(B14,Orçamento!$D$14:$I$62,2,FALSE)</f>
        <v>0</v>
      </c>
      <c r="D14" s="230" t="e">
        <f>C14*(1+Orçamento!$F$64)</f>
        <v>#VALUE!</v>
      </c>
      <c r="E14" s="231" t="e">
        <f>VLOOKUP(B14,Orçamento!$D$14:$I73,6,FALSE)</f>
        <v>#DIV/0!</v>
      </c>
    </row>
    <row r="15" spans="1:5" ht="12.75" customHeight="1">
      <c r="A15" s="31"/>
      <c r="B15" s="31"/>
      <c r="C15" s="203"/>
      <c r="D15" s="203"/>
      <c r="E15" s="204"/>
    </row>
    <row r="16" spans="1:5" ht="12.75" customHeight="1">
      <c r="A16" s="31"/>
      <c r="B16" s="31"/>
      <c r="C16" s="203"/>
      <c r="D16" s="55"/>
      <c r="E16" s="204"/>
    </row>
    <row r="17" spans="1:5" ht="12.75" customHeight="1">
      <c r="A17" s="31"/>
      <c r="B17" s="31"/>
      <c r="D17" s="55"/>
      <c r="E17" s="204"/>
    </row>
    <row r="18" spans="1:5" ht="15" customHeight="1">
      <c r="A18" s="22"/>
      <c r="B18" s="22"/>
      <c r="E18" s="55"/>
    </row>
    <row r="19" spans="1:5" ht="12.75" customHeight="1">
      <c r="A19" s="31"/>
      <c r="B19" s="206"/>
      <c r="C19" s="203"/>
      <c r="D19" s="203"/>
      <c r="E19" s="204"/>
    </row>
    <row r="20" spans="1:5" ht="12.75" customHeight="1">
      <c r="A20" s="31"/>
      <c r="B20" s="31"/>
      <c r="C20" s="203"/>
      <c r="D20" s="203"/>
      <c r="E20" s="204"/>
    </row>
    <row r="21" spans="1:5" ht="12.75" customHeight="1">
      <c r="A21" s="31"/>
      <c r="B21" s="206"/>
      <c r="C21" s="203"/>
      <c r="D21" s="203"/>
      <c r="E21" s="204"/>
    </row>
    <row r="22" spans="1:5" ht="12.75" customHeight="1">
      <c r="A22" s="31"/>
      <c r="B22" s="31"/>
      <c r="C22" s="30"/>
      <c r="D22" s="273"/>
      <c r="E22" s="273"/>
    </row>
    <row r="23" spans="2:5" ht="15" customHeight="1">
      <c r="B23" s="207"/>
      <c r="C23" s="29"/>
      <c r="D23" s="278"/>
      <c r="E23" s="278"/>
    </row>
    <row r="24" spans="2:5" ht="12.75" customHeight="1">
      <c r="B24" s="38"/>
      <c r="C24" s="208"/>
      <c r="D24" s="273"/>
      <c r="E24" s="273"/>
    </row>
    <row r="25" spans="2:5" ht="12.75" customHeight="1">
      <c r="B25" s="38"/>
      <c r="C25" s="208"/>
      <c r="D25" s="273"/>
      <c r="E25" s="273"/>
    </row>
    <row r="26" spans="2:5" ht="12.75" customHeight="1">
      <c r="B26" s="54"/>
      <c r="C26" s="208"/>
      <c r="D26" s="30"/>
      <c r="E26" s="208"/>
    </row>
  </sheetData>
  <sheetProtection password="CC53" sheet="1" formatCells="0" formatColumns="0" formatRows="0" selectLockedCells="1"/>
  <autoFilter ref="A13:E14"/>
  <mergeCells count="5">
    <mergeCell ref="D22:E22"/>
    <mergeCell ref="D23:E23"/>
    <mergeCell ref="D24:E24"/>
    <mergeCell ref="D25:E25"/>
    <mergeCell ref="A12:E12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2019-08-22T13:06:53Z</cp:lastPrinted>
  <dcterms:created xsi:type="dcterms:W3CDTF">2017-01-12T18:28:45Z</dcterms:created>
  <dcterms:modified xsi:type="dcterms:W3CDTF">2021-07-05T18:46:55Z</dcterms:modified>
  <cp:category/>
  <cp:version/>
  <cp:contentType/>
  <cp:contentStatus/>
</cp:coreProperties>
</file>